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codeName="ThisWorkbook" defaultThemeVersion="124226"/>
  <mc:AlternateContent xmlns:mc="http://schemas.openxmlformats.org/markup-compatibility/2006">
    <mc:Choice Requires="x15">
      <x15ac:absPath xmlns:x15ac="http://schemas.microsoft.com/office/spreadsheetml/2010/11/ac" url="https://dcwater-my.sharepoint.com/personal/ookpechi_dcwater_com/Documents/_H_DriveData/PERMIT OPERATIONS DEPT/Management/Business Process Developments/Permit Processess/Webpage/Templates/Fix it/"/>
    </mc:Choice>
  </mc:AlternateContent>
  <xr:revisionPtr revIDLastSave="0" documentId="8_{10077802-58C4-41C8-979F-2F51778BB540}" xr6:coauthVersionLast="47" xr6:coauthVersionMax="47" xr10:uidLastSave="{00000000-0000-0000-0000-000000000000}"/>
  <workbookProtection workbookAlgorithmName="SHA-512" workbookHashValue="wC8Jqqz+lpKKGgS3ndkj1NDwLzX0IiYdzo6wU4OvoCOWQs4uPGaBoMLvjegXU2J8bzlCyU36iXAVSkKp6J4JrQ==" workbookSaltValue="WvZ8XFCG2OM4WfoFLRFibg==" workbookSpinCount="100000" lockStructure="1"/>
  <bookViews>
    <workbookView xWindow="-28920" yWindow="-60" windowWidth="29040" windowHeight="17520" firstSheet="3" activeTab="3" xr2:uid="{00000000-000D-0000-FFFF-FFFF00000000}"/>
  </bookViews>
  <sheets>
    <sheet name="Cover" sheetId="28" r:id="rId1"/>
    <sheet name="Page 1" sheetId="25" r:id="rId2"/>
    <sheet name="Conversion Sheet A" sheetId="30" state="hidden" r:id="rId3"/>
    <sheet name="Page 2" sheetId="23" r:id="rId4"/>
    <sheet name="Page 3" sheetId="26" r:id="rId5"/>
    <sheet name="Page 4" sheetId="15" r:id="rId6"/>
    <sheet name="Page 5" sheetId="32" r:id="rId7"/>
    <sheet name="Page 6" sheetId="31" r:id="rId8"/>
    <sheet name="Page 7" sheetId="33" r:id="rId9"/>
    <sheet name="Page 8" sheetId="34" r:id="rId10"/>
    <sheet name="CV" sheetId="29" state="hidden" r:id="rId11"/>
  </sheets>
  <definedNames>
    <definedName name="meter_sizes">'Page 2'!$C$65:$C$69</definedName>
    <definedName name="_xlnm.Print_Area" localSheetId="1">'Page 1'!$A$1:$AL$52</definedName>
    <definedName name="_xlnm.Print_Area" localSheetId="3">'Page 2'!$A$1:$AL$52</definedName>
    <definedName name="_xlnm.Print_Area" localSheetId="4">'Page 3'!$A$1:$AL$52</definedName>
    <definedName name="_xlnm.Print_Area" localSheetId="6">'Page 5'!$A$1:$K$18</definedName>
    <definedName name="_xlnm.Print_Area" localSheetId="7">'Page 6'!$A$1:$J$64</definedName>
    <definedName name="_xlnm.Print_Area" localSheetId="8">'Page 7'!$A$1:$J$64</definedName>
    <definedName name="_xlnm.Print_Area" localSheetId="9">'Page 8'!$A$1:$J$64</definedName>
    <definedName name="xvalue">'Page 4'!$AP$3:$AP$54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3" i="25" l="1"/>
  <c r="AE42" i="25"/>
  <c r="AE41" i="25"/>
  <c r="AE40" i="25"/>
  <c r="AE39" i="25"/>
  <c r="AE38" i="25"/>
  <c r="N87" i="23" l="1"/>
  <c r="N86" i="23"/>
  <c r="N74" i="23"/>
  <c r="N73" i="23"/>
  <c r="P21" i="23" l="1"/>
  <c r="AD7" i="15"/>
  <c r="AD6" i="15"/>
  <c r="AD5" i="15"/>
  <c r="AD4" i="15"/>
  <c r="AD2" i="15"/>
  <c r="AD7" i="26"/>
  <c r="AD6" i="26"/>
  <c r="AD5" i="26"/>
  <c r="AD4" i="26"/>
  <c r="AD2" i="26"/>
  <c r="AD7" i="23"/>
  <c r="AD6" i="23"/>
  <c r="AD5" i="23"/>
  <c r="AD4" i="23"/>
  <c r="AD2" i="23"/>
  <c r="G83" i="23" l="1"/>
  <c r="G82" i="23"/>
  <c r="G81" i="23"/>
  <c r="G80" i="23"/>
  <c r="G79" i="23"/>
  <c r="P30" i="26"/>
  <c r="AI23" i="26" s="1"/>
  <c r="AE17" i="25" l="1"/>
  <c r="AE18" i="25"/>
  <c r="AE19" i="25"/>
  <c r="AE20" i="25"/>
  <c r="AE21" i="25"/>
  <c r="AE22" i="25"/>
  <c r="AE23" i="25"/>
  <c r="AE24" i="25"/>
  <c r="AE25" i="25"/>
  <c r="AE26" i="25"/>
  <c r="AE27" i="25"/>
  <c r="AE28" i="25"/>
  <c r="AE29" i="25"/>
  <c r="AE30" i="25"/>
  <c r="AE31" i="25"/>
  <c r="AE32" i="25"/>
  <c r="AE33" i="25"/>
  <c r="AE34" i="25"/>
  <c r="AE35" i="25"/>
  <c r="AE36" i="25"/>
  <c r="AE37" i="25"/>
  <c r="AE44" i="25"/>
  <c r="AE45" i="25"/>
  <c r="AE46" i="25"/>
  <c r="AE16" i="25"/>
  <c r="AN4" i="29"/>
  <c r="AO4" i="29"/>
  <c r="AN5" i="29"/>
  <c r="AO5" i="29"/>
  <c r="AN6" i="29"/>
  <c r="AO6" i="29"/>
  <c r="AN7" i="29"/>
  <c r="AO7" i="29"/>
  <c r="AN8" i="29"/>
  <c r="AO8" i="29"/>
  <c r="AN9" i="29"/>
  <c r="AO9" i="29"/>
  <c r="AN10" i="29"/>
  <c r="AO10" i="29"/>
  <c r="AN11" i="29"/>
  <c r="AO11" i="29"/>
  <c r="AN12" i="29"/>
  <c r="AO12" i="29"/>
  <c r="AN13" i="29"/>
  <c r="AO13" i="29"/>
  <c r="AN14" i="29"/>
  <c r="AO14" i="29"/>
  <c r="AN15" i="29"/>
  <c r="AO15" i="29"/>
  <c r="AN16" i="29"/>
  <c r="AO16" i="29"/>
  <c r="AN17" i="29"/>
  <c r="AO17" i="29"/>
  <c r="AN18" i="29"/>
  <c r="AO18" i="29"/>
  <c r="AN19" i="29"/>
  <c r="AO19" i="29"/>
  <c r="AN20" i="29"/>
  <c r="AO20" i="29"/>
  <c r="AN21" i="29"/>
  <c r="AO21" i="29"/>
  <c r="AN22" i="29"/>
  <c r="AO22" i="29"/>
  <c r="AN23" i="29"/>
  <c r="AO23" i="29"/>
  <c r="AN24" i="29"/>
  <c r="AO24" i="29"/>
  <c r="AN25" i="29"/>
  <c r="AO25" i="29"/>
  <c r="AN26" i="29"/>
  <c r="AO26" i="29"/>
  <c r="AN27" i="29"/>
  <c r="AO27" i="29"/>
  <c r="AN28" i="29"/>
  <c r="AO28" i="29"/>
  <c r="AN29" i="29"/>
  <c r="AO29" i="29"/>
  <c r="AN30" i="29"/>
  <c r="AO30" i="29"/>
  <c r="AN31" i="29"/>
  <c r="AO31" i="29"/>
  <c r="AN32" i="29"/>
  <c r="AO32" i="29"/>
  <c r="AN33" i="29"/>
  <c r="AO33" i="29"/>
  <c r="AN34" i="29"/>
  <c r="AO34" i="29"/>
  <c r="AN35" i="29"/>
  <c r="AO35" i="29"/>
  <c r="AN36" i="29"/>
  <c r="AO36" i="29"/>
  <c r="AN37" i="29"/>
  <c r="AO37" i="29"/>
  <c r="AN38" i="29"/>
  <c r="AO38" i="29"/>
  <c r="AN39" i="29"/>
  <c r="AO39" i="29"/>
  <c r="AN40" i="29"/>
  <c r="AO40" i="29"/>
  <c r="AN41" i="29"/>
  <c r="AO41" i="29"/>
  <c r="AN42" i="29"/>
  <c r="AO42" i="29"/>
  <c r="AN43" i="29"/>
  <c r="AO43" i="29"/>
  <c r="AN44" i="29"/>
  <c r="AO44" i="29"/>
  <c r="AN45" i="29"/>
  <c r="AO45" i="29"/>
  <c r="AN46" i="29"/>
  <c r="AO46" i="29"/>
  <c r="AN47" i="29"/>
  <c r="AO47" i="29"/>
  <c r="AN48" i="29"/>
  <c r="AO48" i="29"/>
  <c r="AN49" i="29"/>
  <c r="AO49" i="29"/>
  <c r="AN50" i="29"/>
  <c r="AO50" i="29"/>
  <c r="AN51" i="29"/>
  <c r="AO51" i="29"/>
  <c r="AN52" i="29"/>
  <c r="AO52" i="29"/>
  <c r="AN53" i="29"/>
  <c r="AO53" i="29"/>
  <c r="AN54" i="29"/>
  <c r="AO54" i="29"/>
  <c r="AO3" i="29"/>
  <c r="AN3" i="29"/>
  <c r="AC12" i="15"/>
  <c r="AE47" i="25" l="1"/>
  <c r="AG20" i="23" l="1"/>
  <c r="AG22" i="23" s="1"/>
  <c r="N16" i="26" s="1"/>
  <c r="N19" i="26" l="1"/>
  <c r="N21" i="26" s="1"/>
  <c r="N22" i="26"/>
  <c r="P35" i="23" l="1"/>
  <c r="N30" i="26" l="1"/>
  <c r="AG23" i="26" s="1"/>
  <c r="L30" i="26"/>
  <c r="AE23" i="26" s="1"/>
  <c r="B18" i="30" l="1"/>
  <c r="B4" i="30"/>
  <c r="P15" i="23"/>
  <c r="N12" i="15"/>
  <c r="P3" i="30" l="1"/>
  <c r="M3" i="30"/>
  <c r="P21" i="30"/>
  <c r="M21" i="30"/>
  <c r="P22" i="30" l="1"/>
  <c r="P23" i="30"/>
  <c r="M5" i="30"/>
  <c r="M4" i="30"/>
  <c r="M23" i="30"/>
  <c r="M22" i="30"/>
  <c r="P5" i="30"/>
  <c r="P4" i="30"/>
  <c r="M7" i="30" l="1"/>
  <c r="M25" i="30"/>
  <c r="M26" i="30" s="1"/>
  <c r="C18" i="30" s="1"/>
  <c r="M8" i="30" l="1"/>
  <c r="C4" i="30" s="1"/>
  <c r="AE48" i="25" s="1"/>
  <c r="AG21" i="26"/>
  <c r="AG28" i="26" s="1"/>
  <c r="P16" i="23" l="1"/>
  <c r="P23" i="23" s="1"/>
  <c r="P29" i="23" s="1"/>
  <c r="N13" i="15"/>
  <c r="P33" i="23" l="1"/>
  <c r="AG29" i="23"/>
  <c r="L16" i="26"/>
  <c r="L22" i="26" s="1"/>
  <c r="AG33" i="23" l="1"/>
  <c r="P16" i="26"/>
  <c r="L19" i="26"/>
  <c r="L21" i="26" s="1"/>
  <c r="AE21" i="26" s="1"/>
  <c r="AE28" i="26" s="1"/>
  <c r="P22" i="26" l="1"/>
  <c r="P19" i="26"/>
  <c r="P21" i="26" s="1"/>
  <c r="AI21" i="26" s="1"/>
  <c r="AI28" i="26" s="1"/>
</calcChain>
</file>

<file path=xl/sharedStrings.xml><?xml version="1.0" encoding="utf-8"?>
<sst xmlns="http://schemas.openxmlformats.org/spreadsheetml/2006/main" count="420" uniqueCount="210">
  <si>
    <r>
      <t xml:space="preserve">
Instructions Sheet 
(MSW3: Large Domestic and Large Fire Service Connections)
</t>
    </r>
    <r>
      <rPr>
        <i/>
        <sz val="9"/>
        <color rgb="FFFF0000"/>
        <rFont val="Arial"/>
        <family val="2"/>
      </rPr>
      <t>*2-inch and smaller diameter water service connection is classified as small service connection and 3-inch and larger diameter water service connection is classified as large service connection</t>
    </r>
  </si>
  <si>
    <t>DIM*- Domestic Irrigation Mechanical</t>
  </si>
  <si>
    <t>WSFU*= Water Supply Fixture Units</t>
  </si>
  <si>
    <t>Water Supply Fixture Units Worksheet (MSW3)</t>
  </si>
  <si>
    <t>Project Address:</t>
  </si>
  <si>
    <t>Square #:</t>
  </si>
  <si>
    <t>Lot #:</t>
  </si>
  <si>
    <t>DC Water Tracking #:</t>
  </si>
  <si>
    <t>DOB Tracking #:</t>
  </si>
  <si>
    <t>Input Cells</t>
  </si>
  <si>
    <t>Predominant Supply Systems:</t>
  </si>
  <si>
    <t>Type of Occupancy:</t>
  </si>
  <si>
    <t xml:space="preserve">Fixture Type </t>
  </si>
  <si>
    <t>Occupancy</t>
  </si>
  <si>
    <t>Type of Supply Control</t>
  </si>
  <si>
    <t>Number of
 Fixtures</t>
  </si>
  <si>
    <t xml:space="preserve">Load Value </t>
  </si>
  <si>
    <t>WSFU</t>
  </si>
  <si>
    <t>Full-bath group**</t>
  </si>
  <si>
    <t>Private</t>
  </si>
  <si>
    <t>Flush Tank</t>
  </si>
  <si>
    <t>x</t>
  </si>
  <si>
    <t>=</t>
  </si>
  <si>
    <t>Flushometer Valve</t>
  </si>
  <si>
    <t>Bathtub</t>
  </si>
  <si>
    <t>Faucet</t>
  </si>
  <si>
    <t>Public</t>
  </si>
  <si>
    <t>Bidet</t>
  </si>
  <si>
    <t>Combination fixture</t>
  </si>
  <si>
    <t>Dishwashing machine</t>
  </si>
  <si>
    <t>Automatic</t>
  </si>
  <si>
    <t>Drinking Fountain</t>
  </si>
  <si>
    <t>Office, etc.</t>
  </si>
  <si>
    <t>3/8" Valve</t>
  </si>
  <si>
    <t>Kitchen sink</t>
  </si>
  <si>
    <t>Commercial</t>
  </si>
  <si>
    <t>Laundry trays (1-3)</t>
  </si>
  <si>
    <t>Lavatory sink</t>
  </si>
  <si>
    <t>Service sink</t>
  </si>
  <si>
    <t>Shower head</t>
  </si>
  <si>
    <t>Mixing Valve</t>
  </si>
  <si>
    <t>Urinal**</t>
  </si>
  <si>
    <t>1" Flushometer Valve</t>
  </si>
  <si>
    <t>3/4" Flushometer Valve</t>
  </si>
  <si>
    <t>Washing machine (8 lb)</t>
  </si>
  <si>
    <t>X</t>
  </si>
  <si>
    <t>Washing machine (15 lb)</t>
  </si>
  <si>
    <t>Water closet**</t>
  </si>
  <si>
    <t>Flushometer Tank</t>
  </si>
  <si>
    <t>Other</t>
  </si>
  <si>
    <r>
      <t>Total WSFU</t>
    </r>
    <r>
      <rPr>
        <b/>
        <vertAlign val="superscript"/>
        <sz val="9"/>
        <rFont val="Arial"/>
        <family val="2"/>
      </rPr>
      <t>2</t>
    </r>
    <r>
      <rPr>
        <b/>
        <sz val="9"/>
        <rFont val="Arial"/>
        <family val="2"/>
      </rPr>
      <t>:</t>
    </r>
  </si>
  <si>
    <r>
      <rPr>
        <vertAlign val="superscript"/>
        <sz val="8"/>
        <rFont val="Arial"/>
        <family val="2"/>
      </rPr>
      <t>1</t>
    </r>
    <r>
      <rPr>
        <sz val="8"/>
        <rFont val="Arial"/>
        <family val="2"/>
      </rPr>
      <t>Domestic demand is calculated as per International Plumbing Code 2012 edition.</t>
    </r>
  </si>
  <si>
    <r>
      <t>Domestic Demand</t>
    </r>
    <r>
      <rPr>
        <b/>
        <vertAlign val="superscript"/>
        <sz val="9"/>
        <rFont val="Arial"/>
        <family val="2"/>
      </rPr>
      <t>1</t>
    </r>
    <r>
      <rPr>
        <b/>
        <sz val="9"/>
        <rFont val="Arial"/>
        <family val="2"/>
      </rPr>
      <t>:</t>
    </r>
  </si>
  <si>
    <t>GPM</t>
  </si>
  <si>
    <r>
      <rPr>
        <vertAlign val="superscript"/>
        <sz val="8"/>
        <rFont val="Arial"/>
        <family val="2"/>
      </rPr>
      <t>2</t>
    </r>
    <r>
      <rPr>
        <sz val="8"/>
        <rFont val="Arial"/>
        <family val="2"/>
      </rPr>
      <t>If the total WSFU is greater than 5000, this spreadsheet can not be used in calculating domestic demand.  Provide an alternative method for computing the proposed domestic demand.</t>
    </r>
  </si>
  <si>
    <t>** See the definition on page 6</t>
  </si>
  <si>
    <t>System Type</t>
  </si>
  <si>
    <t>FlushTank</t>
  </si>
  <si>
    <t>FlushometerValve</t>
  </si>
  <si>
    <t>Domestic Demand WFSU to GPM (FlushTank)</t>
  </si>
  <si>
    <t>Demand</t>
  </si>
  <si>
    <t>Row</t>
  </si>
  <si>
    <t>Domestic Demand</t>
  </si>
  <si>
    <t>WSFUs</t>
  </si>
  <si>
    <t>Slope</t>
  </si>
  <si>
    <t>Domestic Demand WFSU to GPM (FlushometerValve)</t>
  </si>
  <si>
    <t>Supply Systems Predominantly</t>
  </si>
  <si>
    <t>Input Range</t>
  </si>
  <si>
    <t>Flush Tanks</t>
  </si>
  <si>
    <t>Flushometer Valves</t>
  </si>
  <si>
    <t>FlushTank/ Flushometer Valve Value</t>
  </si>
  <si>
    <t>Residential Building</t>
  </si>
  <si>
    <t>Non-Residential Building</t>
  </si>
  <si>
    <t>Meter Sizing Worksheet (MSW3)</t>
  </si>
  <si>
    <t>Proposed Meter Type:</t>
  </si>
  <si>
    <t>Domestic Meter Size</t>
  </si>
  <si>
    <t>Fire Demand</t>
  </si>
  <si>
    <t>a</t>
  </si>
  <si>
    <t>Total Water Supply Fixture Units (WSFU)</t>
  </si>
  <si>
    <t>wsfu</t>
  </si>
  <si>
    <t>l</t>
  </si>
  <si>
    <t>Total Fire Demand (Per NFPA requirements)</t>
  </si>
  <si>
    <t>gpm</t>
  </si>
  <si>
    <t>b</t>
  </si>
  <si>
    <r>
      <t xml:space="preserve">Domestic Demand </t>
    </r>
    <r>
      <rPr>
        <vertAlign val="superscript"/>
        <sz val="9"/>
        <rFont val="Arial"/>
        <family val="2"/>
      </rPr>
      <t>1</t>
    </r>
  </si>
  <si>
    <t>c</t>
  </si>
  <si>
    <t>Total Hose Bibs and/ or Lawn Sprinkler Demand</t>
  </si>
  <si>
    <t>m</t>
  </si>
  <si>
    <t>Fire Pump Proposed?</t>
  </si>
  <si>
    <t>d</t>
  </si>
  <si>
    <t>Total Continuous Mechanical Demand</t>
  </si>
  <si>
    <t>n</t>
  </si>
  <si>
    <t>Fire Pump Flow Rating</t>
  </si>
  <si>
    <t>e</t>
  </si>
  <si>
    <t>Total Intermittent Mechanical Demand</t>
  </si>
  <si>
    <t>Pump Test Demand (150% of Fire Pump Flow Rating)</t>
  </si>
  <si>
    <t>f</t>
  </si>
  <si>
    <t>Total Continuous Demand (Hose Bibs and/ or Lawn Sprinkler + Continuous Mechanical)</t>
  </si>
  <si>
    <t>Maximum Fire Demand</t>
  </si>
  <si>
    <t>g</t>
  </si>
  <si>
    <t xml:space="preserve">Total DIM (Domestic + Irrigation + Mechanical (cont.) + Mechanical (inter.)) Demand  </t>
  </si>
  <si>
    <t>i</t>
  </si>
  <si>
    <t>Domestic Booster Pump Proposed?</t>
  </si>
  <si>
    <t>Below Section is only Applicable to Meter for Combined Domestic and Fire Services</t>
  </si>
  <si>
    <t>j</t>
  </si>
  <si>
    <t>Pump Maximum Demand</t>
  </si>
  <si>
    <t>k</t>
  </si>
  <si>
    <t>Maximum DIM* Demand</t>
  </si>
  <si>
    <t>Maximum Combined Demand</t>
  </si>
  <si>
    <r>
      <t xml:space="preserve">Select System Availability Fee (SAF) Meter Size/ Domestic Meter Size </t>
    </r>
    <r>
      <rPr>
        <b/>
        <vertAlign val="superscript"/>
        <sz val="10"/>
        <rFont val="Arial"/>
        <family val="2"/>
      </rPr>
      <t>2</t>
    </r>
  </si>
  <si>
    <r>
      <t xml:space="preserve">Select Combined Meter Size </t>
    </r>
    <r>
      <rPr>
        <b/>
        <vertAlign val="superscript"/>
        <sz val="10"/>
        <rFont val="Arial"/>
        <family val="2"/>
      </rPr>
      <t>3</t>
    </r>
  </si>
  <si>
    <t>Is Maximum DIM* Demand is less than or equal to Allowable Maximum Flow Rate through Meter?</t>
  </si>
  <si>
    <t>Is Maximum Combined Demand is less than or equal to Allowable Maximum Flow Rate through Meter?</t>
  </si>
  <si>
    <t>Is Total Continuous Demand is less than or equal to Allowable High-Normal Flow Rate through Meter?</t>
  </si>
  <si>
    <r>
      <rPr>
        <vertAlign val="superscript"/>
        <sz val="7"/>
        <rFont val="Times New Roman"/>
        <family val="1"/>
      </rPr>
      <t>1</t>
    </r>
    <r>
      <rPr>
        <sz val="7"/>
        <rFont val="Times New Roman"/>
        <family val="1"/>
      </rPr>
      <t xml:space="preserve"> The domestic demand should be computed by using total Water Supply Fixture Units.  The domestic demand value should be based on District of Columbia adopted current version of the International Plumbing Code (IPC) or International Residential Code (IRC) as applicable to the project.  IPC or IRC has  tables to determine demands based on type of supply systems (predominately used flush tanks or flushometers). </t>
    </r>
  </si>
  <si>
    <r>
      <rPr>
        <vertAlign val="superscript"/>
        <sz val="7"/>
        <rFont val="Times New Roman"/>
        <family val="1"/>
      </rPr>
      <t>2</t>
    </r>
    <r>
      <rPr>
        <sz val="7"/>
        <rFont val="Times New Roman"/>
        <family val="1"/>
      </rPr>
      <t xml:space="preserve"> The System Availability Fee (SAF) meter size shall be computed for the peak water demand excluding fire demand.  The domestic meter size will be same as SAF meter size for the separate domestic service meter.  Use DC Water 'Table C- AWWA meter standards' to determine size of the meter</t>
    </r>
  </si>
  <si>
    <r>
      <rPr>
        <vertAlign val="superscript"/>
        <sz val="7"/>
        <rFont val="Times New Roman"/>
        <family val="1"/>
      </rPr>
      <t>3</t>
    </r>
    <r>
      <rPr>
        <sz val="7"/>
        <rFont val="Times New Roman"/>
        <family val="1"/>
      </rPr>
      <t xml:space="preserve"> Combined meter size (domestic + fire) may be different from SAF meter size and will be determined based on combined flow demand.  Use DC Water 'Table C- AWWA meter standards' to determine size of the meter.</t>
    </r>
  </si>
  <si>
    <t>By signing this document, the designer is responsible for determining required domestic, irrigation, mechanical, and fire flows in addition to the proper sizing of meters. By submitting this application, I affirm that the information provided is correct.</t>
  </si>
  <si>
    <t>Designer’s Name:</t>
  </si>
  <si>
    <t>Designer’s Signature:</t>
  </si>
  <si>
    <t>DC License #:</t>
  </si>
  <si>
    <t>Separate or Combined meter?</t>
  </si>
  <si>
    <t>Separate Domestic and Fire Services</t>
  </si>
  <si>
    <t>Combined Domestic and Fire Services</t>
  </si>
  <si>
    <t>Cell Link</t>
  </si>
  <si>
    <t xml:space="preserve">SAF Meter </t>
  </si>
  <si>
    <t>Domestic Pump?</t>
  </si>
  <si>
    <t>Fire Pump?</t>
  </si>
  <si>
    <t>NA</t>
  </si>
  <si>
    <t>YES</t>
  </si>
  <si>
    <t>2"</t>
  </si>
  <si>
    <t>NO</t>
  </si>
  <si>
    <t>3"</t>
  </si>
  <si>
    <t>4"</t>
  </si>
  <si>
    <t>6"</t>
  </si>
  <si>
    <t>8"</t>
  </si>
  <si>
    <t>Allowable Maximum Flow Rate, gpm</t>
  </si>
  <si>
    <t>Allowable High-Normal Flow Rate, gpm</t>
  </si>
  <si>
    <t xml:space="preserve">Combined Meter </t>
  </si>
  <si>
    <t>Pipe Losses Computation Worksheet (MSW3)</t>
  </si>
  <si>
    <t>Table A- Total Pipe Losses (Main to the Bldg.)</t>
  </si>
  <si>
    <t>Hydrant Flow Test Results</t>
  </si>
  <si>
    <t>Date of Test:</t>
  </si>
  <si>
    <t>Dom.</t>
  </si>
  <si>
    <t>Fire</t>
  </si>
  <si>
    <t>Comb.</t>
  </si>
  <si>
    <t>Static Pressure, psi</t>
  </si>
  <si>
    <t>Pipe Length (Main to Bldg.), ft</t>
  </si>
  <si>
    <t>Residual Pressure, psi</t>
  </si>
  <si>
    <t>Maximum Demand, gpm</t>
  </si>
  <si>
    <t>Pipe Size, inch</t>
  </si>
  <si>
    <t>Available Pressure at the Highest Fixture</t>
  </si>
  <si>
    <t>C Value</t>
  </si>
  <si>
    <t>Pipe Friction Losses, psi</t>
  </si>
  <si>
    <t>Design Pressure at the Main, psi</t>
  </si>
  <si>
    <t>Other Pipe Losses (if any), psi</t>
  </si>
  <si>
    <t>Total Pipe Losses (Main to Bldg.), psi</t>
  </si>
  <si>
    <t>Total Pipe Losses, psi (See Table A)</t>
  </si>
  <si>
    <t>-</t>
  </si>
  <si>
    <t>h</t>
  </si>
  <si>
    <r>
      <t xml:space="preserve">V (fps) </t>
    </r>
    <r>
      <rPr>
        <vertAlign val="superscript"/>
        <sz val="8"/>
        <rFont val="Arial"/>
        <family val="2"/>
      </rPr>
      <t>1</t>
    </r>
  </si>
  <si>
    <r>
      <t xml:space="preserve"> Meter Loss</t>
    </r>
    <r>
      <rPr>
        <vertAlign val="superscript"/>
        <sz val="8"/>
        <rFont val="Arial"/>
        <family val="2"/>
      </rPr>
      <t>2</t>
    </r>
    <r>
      <rPr>
        <sz val="8"/>
        <rFont val="Arial"/>
        <family val="2"/>
      </rPr>
      <t>, psi</t>
    </r>
  </si>
  <si>
    <t>o</t>
  </si>
  <si>
    <t>Static Head Loss, psi (See Table B)</t>
  </si>
  <si>
    <t>p</t>
  </si>
  <si>
    <t>Backflow Prevention Assembly Loss, psi</t>
  </si>
  <si>
    <t>q</t>
  </si>
  <si>
    <r>
      <t>Pipe Losses inside the Building</t>
    </r>
    <r>
      <rPr>
        <vertAlign val="superscript"/>
        <sz val="8"/>
        <rFont val="Arial"/>
        <family val="2"/>
      </rPr>
      <t>3</t>
    </r>
    <r>
      <rPr>
        <sz val="8"/>
        <rFont val="Arial"/>
        <family val="2"/>
      </rPr>
      <t>, psi</t>
    </r>
  </si>
  <si>
    <t>Table B- Static Head Loss (Main to Highest Fixture)</t>
  </si>
  <si>
    <t>r</t>
  </si>
  <si>
    <t>Special Fixture Loss- Other (if any), psi</t>
  </si>
  <si>
    <t>s</t>
  </si>
  <si>
    <t>Pressure Gain due to the pump, psi</t>
  </si>
  <si>
    <t>+</t>
  </si>
  <si>
    <t>Supply Main Elevation, ft</t>
  </si>
  <si>
    <t>t</t>
  </si>
  <si>
    <t>Maximum Pressure Available at the Highest Fixture, psi</t>
  </si>
  <si>
    <t>Highest Fixture Elevation, ft</t>
  </si>
  <si>
    <t>Static Head Loss, psi</t>
  </si>
  <si>
    <t>*Table C - AWWA Water Meter Standards</t>
  </si>
  <si>
    <t>Meter Size</t>
  </si>
  <si>
    <t>High-Normal Flow Rate, gpm</t>
  </si>
  <si>
    <t>Maximum Flow Rate, gpm</t>
  </si>
  <si>
    <t>2" (PD)</t>
  </si>
  <si>
    <t>3" (Compound Class II)</t>
  </si>
  <si>
    <t>4" (Compound Class II)</t>
  </si>
  <si>
    <t>6" (Compound Class II)</t>
  </si>
  <si>
    <t>8" (Compound Class II)</t>
  </si>
  <si>
    <t>3" (FS)</t>
  </si>
  <si>
    <t>4" (FS)</t>
  </si>
  <si>
    <t>6" (FS)</t>
  </si>
  <si>
    <t>8" (FS)</t>
  </si>
  <si>
    <t>10" (FS)</t>
  </si>
  <si>
    <t>Source: AWWA, M22, 3rd Ed.</t>
  </si>
  <si>
    <t>PD - Positive Displacement</t>
  </si>
  <si>
    <t>FS - Fire Service, type II-Compound</t>
  </si>
  <si>
    <t>Domestic Demand vs Total WSFU* Chart</t>
  </si>
  <si>
    <t>DC Water Tracking#:</t>
  </si>
  <si>
    <t>Total WSFUs:</t>
  </si>
  <si>
    <t>Predominate Supply Systems:</t>
  </si>
  <si>
    <t>Domestic Demand, gpm</t>
  </si>
  <si>
    <t>DEFINITIONS (MSW1)</t>
  </si>
  <si>
    <t>Pressure Loss Through Water Meters, PSI 
For Reference Only (Source: AWWA, M22, 3rd Ed.)</t>
  </si>
  <si>
    <t>Flow, 
GPM</t>
  </si>
  <si>
    <t>Nominal Meter Size, in.</t>
  </si>
  <si>
    <t>Pressure Loss Through BPA* (DCV), PSI 
For Reference Only (Source: AWWA, M22, 3rd Ed.)</t>
  </si>
  <si>
    <t>Nominal Size, in.</t>
  </si>
  <si>
    <t>*BPA- Backflow Prevention Assemblies</t>
  </si>
  <si>
    <t>Pressure Loss Through BPA* (RPZ), PSI 
For Reference Only (Source: AWWA, M22, 3rd Ed.)</t>
  </si>
  <si>
    <t>Chart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</si>
</sst>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409]mmmm\ d\,\ yyyy;@"/>
    <numFmt numFmtId="166" formatCode="[$-409]d\-mmm\-yy;@"/>
    <numFmt numFmtId="167" formatCode="[$-409]mmm\-yy;@"/>
    <numFmt numFmtId="168" formatCode="#,##0.0"/>
  </numFmts>
  <fonts count="5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8"/>
      <name val="Arial"/>
      <family val="2"/>
    </font>
    <font>
      <b/>
      <sz val="11"/>
      <name val="Arial"/>
      <family val="2"/>
    </font>
    <font>
      <b/>
      <sz val="9"/>
      <name val="Arial"/>
      <family val="2"/>
    </font>
    <font>
      <b/>
      <vertAlign val="superscript"/>
      <sz val="9"/>
      <name val="Arial"/>
      <family val="2"/>
    </font>
    <font>
      <sz val="14"/>
      <color rgb="FFFF0000"/>
      <name val="Arial"/>
      <family val="2"/>
    </font>
    <font>
      <sz val="10"/>
      <name val="Times New Roman"/>
      <family val="1"/>
    </font>
    <font>
      <sz val="9"/>
      <name val="Arial"/>
      <family val="2"/>
    </font>
    <font>
      <i/>
      <sz val="10"/>
      <name val="Times New Roman"/>
      <family val="1"/>
    </font>
    <font>
      <b/>
      <sz val="16"/>
      <name val="Times New Roman"/>
      <family val="1"/>
    </font>
    <font>
      <i/>
      <sz val="9"/>
      <name val="Times New Roman"/>
      <family val="1"/>
    </font>
    <font>
      <sz val="12"/>
      <color rgb="FFFF0000"/>
      <name val="Arial"/>
      <family val="2"/>
    </font>
    <font>
      <sz val="7"/>
      <name val="Times New Roman"/>
      <family val="1"/>
    </font>
    <font>
      <b/>
      <sz val="10"/>
      <color theme="1"/>
      <name val="Arial"/>
      <family val="2"/>
    </font>
    <font>
      <sz val="10"/>
      <color rgb="FFFF0000"/>
      <name val="Arial"/>
      <family val="2"/>
    </font>
    <font>
      <sz val="7"/>
      <name val="Arial"/>
      <family val="2"/>
    </font>
    <font>
      <sz val="9"/>
      <name val="Times New Roman"/>
      <family val="1"/>
    </font>
    <font>
      <sz val="8"/>
      <name val="Times New Roman"/>
      <family val="1"/>
    </font>
    <font>
      <sz val="8"/>
      <color rgb="FFFF0000"/>
      <name val="Arial"/>
      <family val="2"/>
    </font>
    <font>
      <sz val="11"/>
      <color rgb="FFFF0000"/>
      <name val="Arial"/>
      <family val="2"/>
    </font>
    <font>
      <b/>
      <sz val="10"/>
      <color rgb="FFFF0000"/>
      <name val="Arial"/>
      <family val="2"/>
    </font>
    <font>
      <vertAlign val="superscript"/>
      <sz val="9"/>
      <name val="Arial"/>
      <family val="2"/>
    </font>
    <font>
      <b/>
      <sz val="11"/>
      <color rgb="FFFF0000"/>
      <name val="Times New Roman"/>
      <family val="1"/>
    </font>
    <font>
      <b/>
      <sz val="10"/>
      <color rgb="FFFF0000"/>
      <name val="Arial Black"/>
      <family val="2"/>
    </font>
    <font>
      <b/>
      <sz val="14"/>
      <color rgb="FFFF0000"/>
      <name val="Arial"/>
      <family val="2"/>
    </font>
    <font>
      <b/>
      <sz val="9"/>
      <color theme="1"/>
      <name val="Arial"/>
      <family val="2"/>
    </font>
    <font>
      <b/>
      <vertAlign val="superscript"/>
      <sz val="10"/>
      <name val="Arial"/>
      <family val="2"/>
    </font>
    <font>
      <vertAlign val="superscript"/>
      <sz val="7"/>
      <name val="Times New Roman"/>
      <family val="1"/>
    </font>
    <font>
      <sz val="6"/>
      <color rgb="FF000000"/>
      <name val="Calibri"/>
      <family val="2"/>
    </font>
    <font>
      <sz val="6"/>
      <name val="Calibri"/>
      <family val="2"/>
    </font>
    <font>
      <b/>
      <sz val="8"/>
      <color rgb="FFFF0000"/>
      <name val="Arial"/>
      <family val="2"/>
    </font>
    <font>
      <vertAlign val="superscript"/>
      <sz val="8"/>
      <name val="Arial"/>
      <family val="2"/>
    </font>
    <font>
      <i/>
      <sz val="8"/>
      <name val="Arial"/>
      <family val="2"/>
    </font>
    <font>
      <b/>
      <i/>
      <sz val="10"/>
      <name val="Arial"/>
      <family val="2"/>
    </font>
    <font>
      <i/>
      <sz val="9"/>
      <name val="Arial"/>
      <family val="2"/>
    </font>
    <font>
      <b/>
      <i/>
      <sz val="10"/>
      <color rgb="FFFF0000"/>
      <name val="Arial Black"/>
      <family val="2"/>
    </font>
    <font>
      <b/>
      <i/>
      <sz val="8"/>
      <name val="Arial"/>
      <family val="2"/>
    </font>
    <font>
      <i/>
      <sz val="11"/>
      <color theme="1"/>
      <name val="Calibri"/>
      <family val="2"/>
      <scheme val="minor"/>
    </font>
    <font>
      <i/>
      <sz val="10"/>
      <name val="Arial"/>
      <family val="2"/>
    </font>
    <font>
      <b/>
      <i/>
      <sz val="10"/>
      <color rgb="FFFF0000"/>
      <name val="Arial"/>
      <family val="2"/>
    </font>
    <font>
      <i/>
      <sz val="9"/>
      <color rgb="FFFF0000"/>
      <name val="Arial"/>
      <family val="2"/>
    </font>
    <font>
      <sz val="12"/>
      <name val="Arial"/>
      <family val="2"/>
    </font>
    <font>
      <sz val="12"/>
      <color theme="4" tint="-0.249977111117893"/>
      <name val="Arial"/>
      <family val="2"/>
    </font>
    <font>
      <b/>
      <sz val="8"/>
      <color theme="4" tint="-0.249977111117893"/>
      <name val="Arial"/>
      <family val="2"/>
    </font>
    <font>
      <sz val="9"/>
      <color rgb="FF000000"/>
      <name val="Calibri"/>
      <family val="2"/>
    </font>
    <font>
      <b/>
      <sz val="12"/>
      <color rgb="FFFF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E6"/>
        <bgColor indexed="64"/>
      </patternFill>
    </fill>
  </fills>
  <borders count="141">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style="thin">
        <color indexed="64"/>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auto="1"/>
      </left>
      <right style="hair">
        <color indexed="64"/>
      </right>
      <top style="thin">
        <color indexed="64"/>
      </top>
      <bottom style="hair">
        <color indexed="64"/>
      </bottom>
      <diagonal/>
    </border>
    <border>
      <left style="thin">
        <color auto="1"/>
      </left>
      <right style="hair">
        <color indexed="64"/>
      </right>
      <top style="hair">
        <color indexed="64"/>
      </top>
      <bottom style="hair">
        <color indexed="64"/>
      </bottom>
      <diagonal/>
    </border>
    <border>
      <left style="thin">
        <color auto="1"/>
      </left>
      <right style="hair">
        <color indexed="64"/>
      </right>
      <top style="hair">
        <color indexed="64"/>
      </top>
      <bottom/>
      <diagonal/>
    </border>
    <border>
      <left style="thin">
        <color auto="1"/>
      </left>
      <right style="hair">
        <color indexed="64"/>
      </right>
      <top/>
      <bottom style="hair">
        <color indexed="64"/>
      </bottom>
      <diagonal/>
    </border>
    <border>
      <left style="thin">
        <color auto="1"/>
      </left>
      <right style="hair">
        <color auto="1"/>
      </right>
      <top/>
      <bottom/>
      <diagonal/>
    </border>
    <border>
      <left style="thin">
        <color indexed="64"/>
      </left>
      <right style="thin">
        <color indexed="64"/>
      </right>
      <top/>
      <bottom/>
      <diagonal/>
    </border>
    <border>
      <left style="hair">
        <color auto="1"/>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medium">
        <color theme="4" tint="-0.499984740745262"/>
      </left>
      <right/>
      <top/>
      <bottom/>
      <diagonal/>
    </border>
    <border>
      <left/>
      <right style="medium">
        <color theme="4" tint="-0.499984740745262"/>
      </right>
      <top style="thick">
        <color theme="4" tint="-0.499984740745262"/>
      </top>
      <bottom/>
      <diagonal/>
    </border>
    <border>
      <left style="medium">
        <color theme="4" tint="-0.499984740745262"/>
      </left>
      <right/>
      <top style="thick">
        <color theme="4" tint="-0.499984740745262"/>
      </top>
      <bottom/>
      <diagonal/>
    </border>
    <border>
      <left/>
      <right style="medium">
        <color theme="4" tint="-0.499984740745262"/>
      </right>
      <top/>
      <bottom/>
      <diagonal/>
    </border>
    <border>
      <left style="thick">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bottom style="medium">
        <color theme="4" tint="-0.499984740745262"/>
      </bottom>
      <diagonal/>
    </border>
    <border>
      <left/>
      <right style="thick">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hair">
        <color indexed="64"/>
      </right>
      <top/>
      <bottom style="hair">
        <color indexed="64"/>
      </bottom>
      <diagonal/>
    </border>
    <border>
      <left style="thin">
        <color theme="4" tint="-0.499984740745262"/>
      </left>
      <right style="hair">
        <color indexed="64"/>
      </right>
      <top style="hair">
        <color indexed="64"/>
      </top>
      <bottom style="hair">
        <color indexed="64"/>
      </bottom>
      <diagonal/>
    </border>
    <border>
      <left style="thin">
        <color theme="4" tint="-0.499984740745262"/>
      </left>
      <right style="hair">
        <color indexed="64"/>
      </right>
      <top style="hair">
        <color indexed="64"/>
      </top>
      <bottom style="thin">
        <color theme="4" tint="-0.499984740745262"/>
      </bottom>
      <diagonal/>
    </border>
    <border>
      <left style="hair">
        <color indexed="64"/>
      </left>
      <right style="hair">
        <color indexed="64"/>
      </right>
      <top style="hair">
        <color indexed="64"/>
      </top>
      <bottom style="thin">
        <color theme="4" tint="-0.499984740745262"/>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hair">
        <color indexed="64"/>
      </left>
      <right/>
      <top style="hair">
        <color indexed="64"/>
      </top>
      <bottom style="thin">
        <color theme="4" tint="-0.499984740745262"/>
      </bottom>
      <diagonal/>
    </border>
    <border>
      <left style="mediumDashed">
        <color auto="1"/>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Dashed">
        <color auto="1"/>
      </left>
      <right/>
      <top/>
      <bottom/>
      <diagonal/>
    </border>
    <border>
      <left/>
      <right/>
      <top style="mediumDashed">
        <color indexed="64"/>
      </top>
      <bottom style="mediumDashed">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Dashed">
        <color indexed="64"/>
      </left>
      <right/>
      <top style="mediumDashed">
        <color indexed="64"/>
      </top>
      <bottom style="hair">
        <color indexed="64"/>
      </bottom>
      <diagonal/>
    </border>
    <border>
      <left/>
      <right style="mediumDashed">
        <color indexed="64"/>
      </right>
      <top style="mediumDashed">
        <color indexed="64"/>
      </top>
      <bottom style="hair">
        <color indexed="64"/>
      </bottom>
      <diagonal/>
    </border>
    <border>
      <left style="mediumDashed">
        <color indexed="64"/>
      </left>
      <right/>
      <top style="hair">
        <color indexed="64"/>
      </top>
      <bottom style="mediumDashed">
        <color indexed="64"/>
      </bottom>
      <diagonal/>
    </border>
    <border>
      <left/>
      <right style="mediumDashed">
        <color indexed="64"/>
      </right>
      <top style="hair">
        <color indexed="64"/>
      </top>
      <bottom style="mediumDashed">
        <color indexed="64"/>
      </bottom>
      <diagonal/>
    </border>
    <border>
      <left/>
      <right style="mediumDashed">
        <color indexed="64"/>
      </right>
      <top style="thin">
        <color indexed="64"/>
      </top>
      <bottom/>
      <diagonal/>
    </border>
    <border>
      <left/>
      <right style="mediumDashed">
        <color indexed="64"/>
      </right>
      <top/>
      <bottom style="hair">
        <color indexed="64"/>
      </bottom>
      <diagonal/>
    </border>
    <border>
      <left style="thin">
        <color auto="1"/>
      </left>
      <right style="hair">
        <color indexed="64"/>
      </right>
      <top style="thin">
        <color indexed="64"/>
      </top>
      <bottom/>
      <diagonal/>
    </border>
    <border>
      <left style="thin">
        <color auto="1"/>
      </left>
      <right style="hair">
        <color indexed="64"/>
      </right>
      <top style="hair">
        <color indexed="64"/>
      </top>
      <bottom style="thin">
        <color auto="1"/>
      </bottom>
      <diagonal/>
    </border>
    <border>
      <left style="thin">
        <color indexed="64"/>
      </left>
      <right/>
      <top style="mediumDashed">
        <color auto="1"/>
      </top>
      <bottom style="thin">
        <color indexed="64"/>
      </bottom>
      <diagonal/>
    </border>
    <border>
      <left/>
      <right style="thin">
        <color indexed="64"/>
      </right>
      <top style="mediumDashed">
        <color auto="1"/>
      </top>
      <bottom style="thin">
        <color indexed="64"/>
      </bottom>
      <diagonal/>
    </border>
    <border>
      <left style="mediumDashed">
        <color auto="1"/>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mediumDashed">
        <color auto="1"/>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Dashed">
        <color auto="1"/>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medium">
        <color theme="4" tint="-0.499984740745262"/>
      </bottom>
      <diagonal/>
    </border>
    <border>
      <left/>
      <right style="thin">
        <color indexed="64"/>
      </right>
      <top/>
      <bottom style="medium">
        <color theme="4" tint="-0.499984740745262"/>
      </bottom>
      <diagonal/>
    </border>
    <border>
      <left style="thick">
        <color theme="4" tint="-0.499984740745262"/>
      </left>
      <right/>
      <top style="thin">
        <color auto="1"/>
      </top>
      <bottom/>
      <diagonal/>
    </border>
    <border>
      <left/>
      <right style="thick">
        <color theme="4" tint="-0.499984740745262"/>
      </right>
      <top style="thin">
        <color auto="1"/>
      </top>
      <bottom/>
      <diagonal/>
    </border>
    <border>
      <left style="thick">
        <color theme="4" tint="-0.499984740745262"/>
      </left>
      <right/>
      <top/>
      <bottom style="thin">
        <color auto="1"/>
      </bottom>
      <diagonal/>
    </border>
    <border>
      <left/>
      <right style="thick">
        <color theme="4" tint="-0.499984740745262"/>
      </right>
      <top/>
      <bottom style="thin">
        <color auto="1"/>
      </bottom>
      <diagonal/>
    </border>
    <border>
      <left style="thick">
        <color theme="4" tint="-0.499984740745262"/>
      </left>
      <right/>
      <top style="medium">
        <color theme="4" tint="-0.499984740745262"/>
      </top>
      <bottom/>
      <diagonal/>
    </border>
    <border>
      <left/>
      <right/>
      <top style="medium">
        <color theme="4" tint="-0.499984740745262"/>
      </top>
      <bottom/>
      <diagonal/>
    </border>
    <border>
      <left/>
      <right style="thick">
        <color theme="4" tint="-0.499984740745262"/>
      </right>
      <top style="medium">
        <color theme="4" tint="-0.499984740745262"/>
      </top>
      <bottom/>
      <diagonal/>
    </border>
    <border>
      <left/>
      <right/>
      <top/>
      <bottom style="thick">
        <color theme="3"/>
      </bottom>
      <diagonal/>
    </border>
    <border>
      <left/>
      <right style="thin">
        <color theme="4" tint="-0.499984740745262"/>
      </right>
      <top style="thin">
        <color theme="4" tint="-0.499984740745262"/>
      </top>
      <bottom style="thin">
        <color theme="4" tint="-0.499984740745262"/>
      </bottom>
      <diagonal/>
    </border>
    <border>
      <left style="hair">
        <color indexed="64"/>
      </left>
      <right style="thin">
        <color theme="4" tint="-0.499984740745262"/>
      </right>
      <top/>
      <bottom style="hair">
        <color indexed="64"/>
      </bottom>
      <diagonal/>
    </border>
    <border>
      <left style="hair">
        <color indexed="64"/>
      </left>
      <right style="thin">
        <color theme="4" tint="-0.499984740745262"/>
      </right>
      <top style="hair">
        <color indexed="64"/>
      </top>
      <bottom style="hair">
        <color indexed="64"/>
      </bottom>
      <diagonal/>
    </border>
    <border>
      <left style="hair">
        <color indexed="64"/>
      </left>
      <right style="thin">
        <color theme="4" tint="-0.499984740745262"/>
      </right>
      <top style="hair">
        <color indexed="64"/>
      </top>
      <bottom style="thin">
        <color theme="4" tint="-0.499984740745262"/>
      </bottom>
      <diagonal/>
    </border>
  </borders>
  <cellStyleXfs count="6">
    <xf numFmtId="0" fontId="0" fillId="0" borderId="0"/>
    <xf numFmtId="0" fontId="2"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1" fillId="0" borderId="0"/>
  </cellStyleXfs>
  <cellXfs count="904">
    <xf numFmtId="0" fontId="0" fillId="0" borderId="0" xfId="0"/>
    <xf numFmtId="0" fontId="14" fillId="0" borderId="0" xfId="2" applyFont="1" applyAlignment="1">
      <alignment vertical="center" wrapText="1"/>
    </xf>
    <xf numFmtId="0" fontId="15" fillId="0" borderId="0" xfId="2" applyFont="1" applyAlignment="1">
      <alignment vertical="center" wrapText="1"/>
    </xf>
    <xf numFmtId="0" fontId="13" fillId="0" borderId="0" xfId="2" applyFont="1" applyAlignment="1">
      <alignment vertical="center" wrapText="1"/>
    </xf>
    <xf numFmtId="0" fontId="5" fillId="0" borderId="0" xfId="2"/>
    <xf numFmtId="43" fontId="0" fillId="0" borderId="0" xfId="3" applyFont="1" applyProtection="1"/>
    <xf numFmtId="0" fontId="17" fillId="0" borderId="0" xfId="2" applyFont="1" applyAlignment="1">
      <alignment vertical="top" wrapText="1"/>
    </xf>
    <xf numFmtId="0" fontId="17" fillId="0" borderId="0" xfId="2" applyFont="1" applyAlignment="1">
      <alignment vertical="top"/>
    </xf>
    <xf numFmtId="0" fontId="5" fillId="0" borderId="6" xfId="2" applyBorder="1"/>
    <xf numFmtId="0" fontId="4" fillId="0" borderId="0" xfId="2" applyFont="1"/>
    <xf numFmtId="0" fontId="13" fillId="0" borderId="0" xfId="2"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8" fillId="0" borderId="0" xfId="2" applyFont="1" applyAlignment="1">
      <alignment vertical="center"/>
    </xf>
    <xf numFmtId="0" fontId="5" fillId="0" borderId="29" xfId="2" applyBorder="1"/>
    <xf numFmtId="0" fontId="5" fillId="0" borderId="10" xfId="2" applyBorder="1"/>
    <xf numFmtId="0" fontId="5" fillId="0" borderId="15" xfId="2" applyBorder="1"/>
    <xf numFmtId="0" fontId="5" fillId="0" borderId="30" xfId="2" applyBorder="1"/>
    <xf numFmtId="0" fontId="5" fillId="0" borderId="12" xfId="2" applyBorder="1"/>
    <xf numFmtId="0" fontId="5" fillId="0" borderId="13" xfId="2" applyBorder="1"/>
    <xf numFmtId="0" fontId="5" fillId="0" borderId="9" xfId="2" applyBorder="1"/>
    <xf numFmtId="0" fontId="5" fillId="0" borderId="1" xfId="2" applyBorder="1"/>
    <xf numFmtId="0" fontId="5" fillId="0" borderId="8" xfId="2" applyBorder="1"/>
    <xf numFmtId="0" fontId="4" fillId="0" borderId="9" xfId="2" applyFont="1" applyBorder="1" applyAlignment="1">
      <alignment vertical="center"/>
    </xf>
    <xf numFmtId="0" fontId="4" fillId="0" borderId="10" xfId="2" applyFont="1" applyBorder="1"/>
    <xf numFmtId="0" fontId="4" fillId="0" borderId="9" xfId="2" applyFont="1" applyBorder="1"/>
    <xf numFmtId="0" fontId="4" fillId="0" borderId="1" xfId="2" applyFont="1" applyBorder="1"/>
    <xf numFmtId="0" fontId="4" fillId="0" borderId="8" xfId="2" applyFont="1" applyBorder="1"/>
    <xf numFmtId="0" fontId="4" fillId="0" borderId="15" xfId="2" applyFont="1" applyBorder="1" applyAlignment="1">
      <alignment wrapText="1"/>
    </xf>
    <xf numFmtId="0" fontId="4" fillId="0" borderId="11" xfId="2" applyFont="1" applyBorder="1" applyAlignment="1">
      <alignment wrapText="1"/>
    </xf>
    <xf numFmtId="0" fontId="4" fillId="0" borderId="1" xfId="2" applyFont="1" applyBorder="1" applyAlignment="1">
      <alignment wrapText="1"/>
    </xf>
    <xf numFmtId="0" fontId="4" fillId="0" borderId="8" xfId="2" applyFont="1" applyBorder="1" applyAlignment="1">
      <alignment wrapText="1"/>
    </xf>
    <xf numFmtId="0" fontId="4" fillId="0" borderId="15" xfId="2" applyFont="1" applyBorder="1"/>
    <xf numFmtId="0" fontId="4" fillId="0" borderId="12" xfId="2" applyFont="1" applyBorder="1"/>
    <xf numFmtId="0" fontId="4" fillId="0" borderId="29" xfId="2" applyFont="1" applyBorder="1"/>
    <xf numFmtId="0" fontId="12" fillId="0" borderId="0" xfId="2" applyFont="1"/>
    <xf numFmtId="0" fontId="4" fillId="0" borderId="7"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xf numFmtId="0" fontId="4" fillId="0" borderId="30" xfId="2" applyFont="1" applyBorder="1"/>
    <xf numFmtId="43" fontId="4" fillId="0" borderId="0" xfId="3" applyFont="1" applyBorder="1" applyProtection="1"/>
    <xf numFmtId="0" fontId="4" fillId="0" borderId="6" xfId="2" applyFont="1" applyBorder="1"/>
    <xf numFmtId="0" fontId="12" fillId="0" borderId="0" xfId="0" applyFont="1" applyAlignment="1">
      <alignment vertical="center"/>
    </xf>
    <xf numFmtId="0" fontId="8" fillId="0" borderId="0" xfId="0" applyFont="1" applyAlignment="1">
      <alignment vertical="center"/>
    </xf>
    <xf numFmtId="0" fontId="23" fillId="0" borderId="7" xfId="2" applyFont="1" applyBorder="1" applyAlignment="1">
      <alignment horizontal="center" vertical="center"/>
    </xf>
    <xf numFmtId="0" fontId="2" fillId="0" borderId="0" xfId="1"/>
    <xf numFmtId="0" fontId="2" fillId="0" borderId="0" xfId="1" applyAlignment="1">
      <alignment horizontal="center"/>
    </xf>
    <xf numFmtId="0" fontId="2" fillId="0" borderId="8" xfId="1" applyBorder="1"/>
    <xf numFmtId="0" fontId="2" fillId="0" borderId="9" xfId="1" applyBorder="1"/>
    <xf numFmtId="164" fontId="2" fillId="0" borderId="0" xfId="1" applyNumberFormat="1" applyAlignment="1">
      <alignment horizontal="center"/>
    </xf>
    <xf numFmtId="0" fontId="2" fillId="0" borderId="0" xfId="1" applyAlignment="1">
      <alignment horizontal="center" wrapText="1"/>
    </xf>
    <xf numFmtId="1" fontId="2" fillId="0" borderId="0" xfId="1" applyNumberFormat="1" applyAlignment="1">
      <alignment horizontal="center"/>
    </xf>
    <xf numFmtId="1" fontId="2" fillId="0" borderId="0" xfId="1" applyNumberFormat="1"/>
    <xf numFmtId="0" fontId="2" fillId="0" borderId="0" xfId="1" applyAlignment="1">
      <alignment horizontal="center" vertical="center"/>
    </xf>
    <xf numFmtId="164" fontId="2" fillId="0" borderId="0" xfId="1" applyNumberFormat="1" applyAlignment="1">
      <alignment horizontal="center" vertical="center"/>
    </xf>
    <xf numFmtId="164" fontId="2" fillId="0" borderId="0" xfId="1" applyNumberFormat="1"/>
    <xf numFmtId="0" fontId="5" fillId="0" borderId="9" xfId="2" applyBorder="1" applyProtection="1">
      <protection locked="0"/>
    </xf>
    <xf numFmtId="0" fontId="4" fillId="0" borderId="7" xfId="2" applyFont="1" applyBorder="1" applyAlignment="1" applyProtection="1">
      <alignment horizontal="center" vertical="center"/>
      <protection locked="0"/>
    </xf>
    <xf numFmtId="0" fontId="4" fillId="0" borderId="13" xfId="2" applyFont="1" applyBorder="1" applyProtection="1">
      <protection locked="0"/>
    </xf>
    <xf numFmtId="0" fontId="2" fillId="0" borderId="0" xfId="1" applyProtection="1">
      <protection locked="0"/>
    </xf>
    <xf numFmtId="165" fontId="4" fillId="0" borderId="0" xfId="2" applyNumberFormat="1" applyFont="1"/>
    <xf numFmtId="0" fontId="12" fillId="0" borderId="0" xfId="2" applyFont="1" applyAlignment="1" applyProtection="1">
      <alignment vertical="center"/>
      <protection locked="0"/>
    </xf>
    <xf numFmtId="0" fontId="4" fillId="0" borderId="0" xfId="2" applyFont="1" applyProtection="1">
      <protection locked="0"/>
    </xf>
    <xf numFmtId="0" fontId="4" fillId="0" borderId="19" xfId="0" applyFont="1" applyBorder="1" applyProtection="1">
      <protection locked="0"/>
    </xf>
    <xf numFmtId="0" fontId="17" fillId="0" borderId="16" xfId="2" applyFont="1" applyBorder="1" applyAlignment="1" applyProtection="1">
      <alignment vertical="top"/>
      <protection locked="0"/>
    </xf>
    <xf numFmtId="0" fontId="17" fillId="0" borderId="39" xfId="2" applyFont="1" applyBorder="1" applyAlignment="1" applyProtection="1">
      <alignment vertical="top"/>
      <protection locked="0"/>
    </xf>
    <xf numFmtId="0" fontId="17" fillId="0" borderId="16" xfId="2" applyFont="1" applyBorder="1" applyAlignment="1" applyProtection="1">
      <alignment vertical="top" wrapText="1"/>
      <protection locked="0"/>
    </xf>
    <xf numFmtId="0" fontId="17" fillId="0" borderId="39" xfId="2" applyFont="1" applyBorder="1" applyAlignment="1" applyProtection="1">
      <alignment vertical="top" wrapText="1"/>
      <protection locked="0"/>
    </xf>
    <xf numFmtId="0" fontId="4" fillId="0" borderId="32" xfId="0" applyFont="1" applyBorder="1" applyProtection="1">
      <protection locked="0"/>
    </xf>
    <xf numFmtId="0" fontId="17" fillId="0" borderId="27" xfId="2" applyFont="1" applyBorder="1" applyAlignment="1" applyProtection="1">
      <alignment vertical="top" wrapText="1"/>
      <protection locked="0"/>
    </xf>
    <xf numFmtId="0" fontId="17" fillId="0" borderId="45" xfId="2" applyFont="1" applyBorder="1" applyAlignment="1" applyProtection="1">
      <alignment vertical="top" wrapText="1"/>
      <protection locked="0"/>
    </xf>
    <xf numFmtId="0" fontId="17" fillId="0" borderId="19" xfId="2" applyFont="1" applyBorder="1" applyAlignment="1" applyProtection="1">
      <alignment vertical="top"/>
      <protection locked="0"/>
    </xf>
    <xf numFmtId="0" fontId="17" fillId="0" borderId="19" xfId="2" applyFont="1" applyBorder="1" applyAlignment="1" applyProtection="1">
      <alignment vertical="top" wrapText="1"/>
      <protection locked="0"/>
    </xf>
    <xf numFmtId="0" fontId="17" fillId="0" borderId="32" xfId="2" applyFont="1" applyBorder="1" applyAlignment="1" applyProtection="1">
      <alignment vertical="top" wrapText="1"/>
      <protection locked="0"/>
    </xf>
    <xf numFmtId="0" fontId="5" fillId="0" borderId="7" xfId="2" applyBorder="1"/>
    <xf numFmtId="0" fontId="1" fillId="0" borderId="0" xfId="5" applyAlignment="1">
      <alignment horizontal="center" wrapText="1"/>
    </xf>
    <xf numFmtId="164" fontId="1" fillId="0" borderId="0" xfId="5" applyNumberFormat="1" applyAlignment="1">
      <alignment horizontal="center" wrapText="1"/>
    </xf>
    <xf numFmtId="1" fontId="1" fillId="0" borderId="0" xfId="5" applyNumberFormat="1" applyAlignment="1">
      <alignment horizontal="center"/>
    </xf>
    <xf numFmtId="164" fontId="1" fillId="0" borderId="0" xfId="5" applyNumberFormat="1" applyAlignment="1">
      <alignment horizontal="center"/>
    </xf>
    <xf numFmtId="0" fontId="1" fillId="0" borderId="0" xfId="5" applyAlignment="1">
      <alignment horizontal="center" vertical="center"/>
    </xf>
    <xf numFmtId="164" fontId="1" fillId="0" borderId="0" xfId="5" applyNumberFormat="1" applyAlignment="1">
      <alignment horizontal="center" vertical="center"/>
    </xf>
    <xf numFmtId="0" fontId="5" fillId="2" borderId="0" xfId="2" applyFill="1"/>
    <xf numFmtId="2" fontId="5" fillId="0" borderId="7" xfId="2" applyNumberFormat="1" applyBorder="1"/>
    <xf numFmtId="0" fontId="5" fillId="3" borderId="7" xfId="2" applyFill="1" applyBorder="1"/>
    <xf numFmtId="0" fontId="5" fillId="4" borderId="7" xfId="2" applyFill="1" applyBorder="1"/>
    <xf numFmtId="0" fontId="1" fillId="0" borderId="0" xfId="5" applyAlignment="1">
      <alignment horizontal="center"/>
    </xf>
    <xf numFmtId="2" fontId="5" fillId="2" borderId="0" xfId="2" applyNumberFormat="1" applyFill="1"/>
    <xf numFmtId="2" fontId="5" fillId="0" borderId="0" xfId="2" applyNumberFormat="1"/>
    <xf numFmtId="0" fontId="5" fillId="0" borderId="0" xfId="2" applyAlignment="1">
      <alignment wrapText="1"/>
    </xf>
    <xf numFmtId="0" fontId="5" fillId="0" borderId="0" xfId="2" applyAlignment="1">
      <alignment horizontal="center" vertical="center"/>
    </xf>
    <xf numFmtId="0" fontId="4" fillId="0" borderId="61" xfId="2" applyFont="1" applyBorder="1"/>
    <xf numFmtId="0" fontId="4" fillId="0" borderId="69" xfId="2" applyFont="1" applyBorder="1"/>
    <xf numFmtId="0" fontId="35" fillId="0" borderId="67" xfId="2" applyFont="1" applyBorder="1" applyAlignment="1" applyProtection="1">
      <alignment horizontal="center"/>
      <protection locked="0"/>
    </xf>
    <xf numFmtId="0" fontId="4" fillId="0" borderId="70" xfId="2" applyFont="1" applyBorder="1"/>
    <xf numFmtId="0" fontId="4" fillId="0" borderId="71" xfId="2" applyFont="1" applyBorder="1"/>
    <xf numFmtId="0" fontId="5" fillId="0" borderId="72" xfId="2" applyBorder="1" applyAlignment="1">
      <alignment wrapText="1"/>
    </xf>
    <xf numFmtId="0" fontId="25" fillId="0" borderId="73" xfId="2" applyFont="1" applyBorder="1" applyAlignment="1">
      <alignment horizontal="center" vertical="center"/>
    </xf>
    <xf numFmtId="43" fontId="0" fillId="0" borderId="11" xfId="3" applyFont="1" applyFill="1" applyBorder="1" applyProtection="1"/>
    <xf numFmtId="0" fontId="4" fillId="0" borderId="7" xfId="2" applyFont="1" applyBorder="1" applyAlignment="1" applyProtection="1">
      <alignment horizontal="center"/>
      <protection locked="0"/>
    </xf>
    <xf numFmtId="165" fontId="23" fillId="0" borderId="0" xfId="2" applyNumberFormat="1" applyFont="1" applyAlignment="1">
      <alignment vertical="center"/>
    </xf>
    <xf numFmtId="0" fontId="5" fillId="0" borderId="76" xfId="2" applyBorder="1"/>
    <xf numFmtId="0" fontId="5" fillId="0" borderId="77" xfId="2" applyBorder="1"/>
    <xf numFmtId="43" fontId="0" fillId="0" borderId="77" xfId="3" applyFont="1" applyFill="1" applyBorder="1" applyProtection="1"/>
    <xf numFmtId="0" fontId="5" fillId="0" borderId="78" xfId="2" applyBorder="1"/>
    <xf numFmtId="0" fontId="5" fillId="0" borderId="79" xfId="2" applyBorder="1"/>
    <xf numFmtId="0" fontId="5" fillId="0" borderId="80" xfId="2" applyBorder="1"/>
    <xf numFmtId="0" fontId="14" fillId="0" borderId="80" xfId="2" applyFont="1" applyBorder="1" applyAlignment="1">
      <alignment horizontal="center" vertical="center" wrapText="1"/>
    </xf>
    <xf numFmtId="0" fontId="15" fillId="0" borderId="80" xfId="2" applyFont="1" applyBorder="1" applyAlignment="1">
      <alignment vertical="center" wrapText="1"/>
    </xf>
    <xf numFmtId="0" fontId="13" fillId="0" borderId="80" xfId="2" applyFont="1" applyBorder="1" applyAlignment="1">
      <alignment vertical="center" wrapText="1"/>
    </xf>
    <xf numFmtId="0" fontId="13" fillId="0" borderId="80" xfId="2" applyFont="1" applyBorder="1" applyAlignment="1">
      <alignment horizontal="left" vertical="center" wrapText="1"/>
    </xf>
    <xf numFmtId="0" fontId="34" fillId="0" borderId="0" xfId="0" applyFont="1" applyAlignment="1">
      <alignment horizontal="left" vertical="center"/>
    </xf>
    <xf numFmtId="0" fontId="5" fillId="0" borderId="81" xfId="2" applyBorder="1"/>
    <xf numFmtId="0" fontId="5" fillId="0" borderId="83" xfId="2" applyBorder="1"/>
    <xf numFmtId="43" fontId="0" fillId="0" borderId="0" xfId="3" applyFont="1" applyFill="1" applyBorder="1" applyProtection="1"/>
    <xf numFmtId="43" fontId="0" fillId="0" borderId="0" xfId="3" applyFont="1" applyBorder="1" applyProtection="1"/>
    <xf numFmtId="0" fontId="5" fillId="0" borderId="82" xfId="2" applyBorder="1"/>
    <xf numFmtId="43" fontId="0" fillId="0" borderId="82" xfId="3" applyFont="1" applyBorder="1" applyProtection="1"/>
    <xf numFmtId="0" fontId="4" fillId="0" borderId="81" xfId="2" applyFont="1" applyBorder="1"/>
    <xf numFmtId="0" fontId="33" fillId="0" borderId="0" xfId="0" applyFont="1" applyAlignment="1">
      <alignment horizontal="left" vertical="center"/>
    </xf>
    <xf numFmtId="0" fontId="46" fillId="0" borderId="86" xfId="2" applyFont="1" applyBorder="1"/>
    <xf numFmtId="0" fontId="46" fillId="0" borderId="78" xfId="2" applyFont="1" applyBorder="1"/>
    <xf numFmtId="0" fontId="46" fillId="0" borderId="0" xfId="2" applyFont="1"/>
    <xf numFmtId="0" fontId="46" fillId="0" borderId="84" xfId="2" applyFont="1" applyBorder="1"/>
    <xf numFmtId="0" fontId="46" fillId="0" borderId="80" xfId="2" applyFont="1" applyBorder="1"/>
    <xf numFmtId="0" fontId="46" fillId="0" borderId="91" xfId="2" applyFont="1" applyBorder="1"/>
    <xf numFmtId="0" fontId="46" fillId="0" borderId="92" xfId="2" applyFont="1" applyBorder="1"/>
    <xf numFmtId="0" fontId="46" fillId="0" borderId="79" xfId="2" applyFont="1" applyBorder="1"/>
    <xf numFmtId="0" fontId="47" fillId="0" borderId="0" xfId="2" applyFont="1" applyAlignment="1">
      <alignment horizontal="center" vertical="center"/>
    </xf>
    <xf numFmtId="0" fontId="47" fillId="0" borderId="0" xfId="2" applyFont="1" applyAlignment="1">
      <alignment vertical="center"/>
    </xf>
    <xf numFmtId="0" fontId="47" fillId="0" borderId="80" xfId="2" applyFont="1" applyBorder="1" applyAlignment="1">
      <alignment vertical="center"/>
    </xf>
    <xf numFmtId="0" fontId="46" fillId="0" borderId="79" xfId="2" applyFont="1" applyBorder="1" applyAlignment="1">
      <alignment wrapText="1"/>
    </xf>
    <xf numFmtId="0" fontId="46" fillId="0" borderId="0" xfId="2" applyFont="1" applyAlignment="1">
      <alignment wrapText="1"/>
    </xf>
    <xf numFmtId="12" fontId="48" fillId="0" borderId="96" xfId="2" applyNumberFormat="1" applyFont="1" applyBorder="1" applyAlignment="1">
      <alignment horizontal="center" vertical="center"/>
    </xf>
    <xf numFmtId="0" fontId="48" fillId="0" borderId="97" xfId="2" applyFont="1" applyBorder="1" applyAlignment="1">
      <alignment horizontal="center" vertical="center"/>
    </xf>
    <xf numFmtId="164" fontId="48" fillId="0" borderId="48" xfId="2" applyNumberFormat="1" applyFont="1" applyBorder="1" applyAlignment="1">
      <alignment horizontal="center" vertical="center"/>
    </xf>
    <xf numFmtId="0" fontId="48" fillId="0" borderId="98" xfId="2" applyFont="1" applyBorder="1" applyAlignment="1">
      <alignment horizontal="center" vertical="center"/>
    </xf>
    <xf numFmtId="164" fontId="48" fillId="0" borderId="23" xfId="2" applyNumberFormat="1" applyFont="1" applyBorder="1" applyAlignment="1">
      <alignment horizontal="center" vertical="center"/>
    </xf>
    <xf numFmtId="164" fontId="48" fillId="0" borderId="23" xfId="2" applyNumberFormat="1" applyFont="1" applyBorder="1" applyAlignment="1">
      <alignment horizontal="center" vertical="center" wrapText="1"/>
    </xf>
    <xf numFmtId="0" fontId="48" fillId="0" borderId="99" xfId="2" applyFont="1" applyBorder="1" applyAlignment="1">
      <alignment horizontal="center" vertical="center"/>
    </xf>
    <xf numFmtId="164" fontId="48" fillId="0" borderId="100" xfId="2" applyNumberFormat="1" applyFont="1" applyBorder="1" applyAlignment="1">
      <alignment horizontal="center" vertical="center"/>
    </xf>
    <xf numFmtId="0" fontId="46" fillId="0" borderId="81" xfId="2" applyFont="1" applyBorder="1"/>
    <xf numFmtId="0" fontId="46" fillId="0" borderId="82" xfId="2" applyFont="1" applyBorder="1"/>
    <xf numFmtId="0" fontId="46" fillId="0" borderId="83" xfId="2" applyFont="1" applyBorder="1"/>
    <xf numFmtId="0" fontId="48" fillId="0" borderId="94" xfId="2" applyFont="1" applyBorder="1" applyAlignment="1">
      <alignment vertical="center"/>
    </xf>
    <xf numFmtId="0" fontId="48" fillId="0" borderId="95" xfId="2" applyFont="1" applyBorder="1" applyAlignment="1">
      <alignment vertical="center"/>
    </xf>
    <xf numFmtId="12" fontId="48" fillId="0" borderId="102" xfId="2" applyNumberFormat="1" applyFont="1" applyBorder="1" applyAlignment="1">
      <alignment horizontal="center" vertical="center"/>
    </xf>
    <xf numFmtId="164" fontId="48" fillId="0" borderId="37" xfId="2" applyNumberFormat="1" applyFont="1" applyBorder="1" applyAlignment="1">
      <alignment horizontal="center" vertical="center"/>
    </xf>
    <xf numFmtId="164" fontId="48" fillId="0" borderId="24" xfId="2" applyNumberFormat="1" applyFont="1" applyBorder="1" applyAlignment="1">
      <alignment horizontal="center" vertical="center"/>
    </xf>
    <xf numFmtId="164" fontId="48" fillId="0" borderId="24" xfId="2" applyNumberFormat="1" applyFont="1" applyBorder="1" applyAlignment="1">
      <alignment horizontal="center" vertical="center" wrapText="1"/>
    </xf>
    <xf numFmtId="164" fontId="48" fillId="0" borderId="103" xfId="2" applyNumberFormat="1" applyFont="1" applyBorder="1" applyAlignment="1">
      <alignment horizontal="center" vertical="center"/>
    </xf>
    <xf numFmtId="0" fontId="48" fillId="0" borderId="101" xfId="2" applyFont="1" applyBorder="1" applyAlignment="1">
      <alignment vertical="center"/>
    </xf>
    <xf numFmtId="12" fontId="48" fillId="0" borderId="101" xfId="2" applyNumberFormat="1" applyFont="1" applyBorder="1" applyAlignment="1">
      <alignment horizontal="center" vertical="center"/>
    </xf>
    <xf numFmtId="164" fontId="48" fillId="0" borderId="101" xfId="2" applyNumberFormat="1" applyFont="1" applyBorder="1" applyAlignment="1">
      <alignment horizontal="center" vertical="center"/>
    </xf>
    <xf numFmtId="164" fontId="48" fillId="0" borderId="101" xfId="2" applyNumberFormat="1" applyFont="1" applyBorder="1" applyAlignment="1">
      <alignment horizontal="center" vertical="center" wrapText="1"/>
    </xf>
    <xf numFmtId="43" fontId="0" fillId="0" borderId="6" xfId="3" applyFont="1" applyFill="1" applyBorder="1" applyProtection="1"/>
    <xf numFmtId="0" fontId="4" fillId="0" borderId="0" xfId="0" applyFont="1" applyAlignment="1" applyProtection="1">
      <alignment vertical="center"/>
      <protection locked="0"/>
    </xf>
    <xf numFmtId="0" fontId="0" fillId="0" borderId="0" xfId="0" applyAlignment="1" applyProtection="1">
      <alignment vertical="center"/>
      <protection locked="0"/>
    </xf>
    <xf numFmtId="2" fontId="37" fillId="0" borderId="0" xfId="0" applyNumberFormat="1" applyFont="1" applyAlignment="1">
      <alignment vertical="center"/>
    </xf>
    <xf numFmtId="164" fontId="11" fillId="0" borderId="0" xfId="2" applyNumberFormat="1" applyFont="1" applyAlignment="1">
      <alignment horizontal="center" vertical="center"/>
    </xf>
    <xf numFmtId="2" fontId="37" fillId="0" borderId="0" xfId="2" applyNumberFormat="1" applyFont="1" applyAlignment="1">
      <alignment vertical="center"/>
    </xf>
    <xf numFmtId="0" fontId="46" fillId="0" borderId="134" xfId="2" applyFont="1" applyBorder="1"/>
    <xf numFmtId="0" fontId="46" fillId="0" borderId="135" xfId="2" applyFont="1" applyBorder="1" applyProtection="1">
      <protection locked="0"/>
    </xf>
    <xf numFmtId="0" fontId="47" fillId="0" borderId="79" xfId="2" applyFont="1" applyBorder="1" applyAlignment="1">
      <alignment vertical="center" wrapText="1"/>
    </xf>
    <xf numFmtId="0" fontId="47" fillId="0" borderId="0" xfId="2" applyFont="1" applyAlignment="1">
      <alignment vertical="center" wrapText="1"/>
    </xf>
    <xf numFmtId="0" fontId="47" fillId="0" borderId="80" xfId="2" applyFont="1" applyBorder="1" applyAlignment="1">
      <alignment vertical="center" wrapText="1"/>
    </xf>
    <xf numFmtId="0" fontId="46" fillId="0" borderId="80" xfId="2" applyFont="1" applyBorder="1" applyAlignment="1">
      <alignment wrapText="1"/>
    </xf>
    <xf numFmtId="0" fontId="47" fillId="0" borderId="81" xfId="2" applyFont="1" applyBorder="1" applyAlignment="1">
      <alignment vertical="center" wrapText="1"/>
    </xf>
    <xf numFmtId="0" fontId="47" fillId="0" borderId="82" xfId="2" applyFont="1" applyBorder="1" applyAlignment="1">
      <alignment vertical="center" wrapText="1"/>
    </xf>
    <xf numFmtId="0" fontId="46" fillId="0" borderId="101" xfId="2" applyFont="1" applyBorder="1" applyAlignment="1">
      <alignment wrapText="1"/>
    </xf>
    <xf numFmtId="168" fontId="48" fillId="0" borderId="48" xfId="2" applyNumberFormat="1" applyFont="1" applyBorder="1" applyAlignment="1">
      <alignment horizontal="center" vertical="center"/>
    </xf>
    <xf numFmtId="168" fontId="48" fillId="0" borderId="138" xfId="2" applyNumberFormat="1" applyFont="1" applyBorder="1" applyAlignment="1">
      <alignment horizontal="center" vertical="center"/>
    </xf>
    <xf numFmtId="168" fontId="48" fillId="0" borderId="23" xfId="2" applyNumberFormat="1" applyFont="1" applyBorder="1" applyAlignment="1">
      <alignment horizontal="center" vertical="center"/>
    </xf>
    <xf numFmtId="168" fontId="48" fillId="0" borderId="139" xfId="2" applyNumberFormat="1" applyFont="1" applyBorder="1" applyAlignment="1">
      <alignment horizontal="center" vertical="center"/>
    </xf>
    <xf numFmtId="168" fontId="48" fillId="0" borderId="23" xfId="2" applyNumberFormat="1" applyFont="1" applyBorder="1" applyAlignment="1">
      <alignment horizontal="center" vertical="center" wrapText="1"/>
    </xf>
    <xf numFmtId="168" fontId="48" fillId="0" borderId="100" xfId="2" applyNumberFormat="1" applyFont="1" applyBorder="1" applyAlignment="1">
      <alignment horizontal="center" vertical="center"/>
    </xf>
    <xf numFmtId="168" fontId="48" fillId="0" borderId="140" xfId="2" applyNumberFormat="1" applyFont="1" applyBorder="1" applyAlignment="1">
      <alignment horizontal="center" vertical="center"/>
    </xf>
    <xf numFmtId="0" fontId="4" fillId="0" borderId="16" xfId="2" applyFont="1" applyBorder="1" applyAlignment="1">
      <alignment horizontal="left" vertical="center"/>
    </xf>
    <xf numFmtId="0" fontId="4" fillId="0" borderId="10" xfId="0" applyFont="1" applyBorder="1"/>
    <xf numFmtId="0" fontId="4" fillId="0" borderId="15" xfId="0" applyFont="1" applyBorder="1"/>
    <xf numFmtId="0" fontId="4" fillId="0" borderId="0" xfId="2" applyFont="1" applyAlignment="1">
      <alignment wrapText="1"/>
    </xf>
    <xf numFmtId="0" fontId="4" fillId="0" borderId="6" xfId="2" applyFont="1" applyBorder="1" applyAlignment="1">
      <alignment wrapText="1"/>
    </xf>
    <xf numFmtId="0" fontId="4" fillId="0" borderId="29" xfId="2" applyFont="1" applyBorder="1" applyAlignment="1">
      <alignment wrapText="1"/>
    </xf>
    <xf numFmtId="0" fontId="4" fillId="0" borderId="13" xfId="2" applyFont="1" applyBorder="1" applyAlignment="1">
      <alignment wrapText="1"/>
    </xf>
    <xf numFmtId="0" fontId="19" fillId="0" borderId="0" xfId="2" applyFont="1" applyAlignment="1">
      <alignment vertical="center"/>
    </xf>
    <xf numFmtId="0" fontId="18" fillId="0" borderId="0" xfId="2" applyFont="1"/>
    <xf numFmtId="0" fontId="10" fillId="0" borderId="0" xfId="2" applyFont="1"/>
    <xf numFmtId="0" fontId="23" fillId="0" borderId="0" xfId="2" applyFont="1"/>
    <xf numFmtId="0" fontId="5" fillId="5" borderId="1" xfId="2" applyFill="1" applyBorder="1"/>
    <xf numFmtId="0" fontId="2" fillId="5" borderId="1" xfId="1" applyFill="1" applyBorder="1"/>
    <xf numFmtId="0" fontId="5" fillId="5" borderId="9" xfId="2" applyFill="1" applyBorder="1"/>
    <xf numFmtId="0" fontId="23" fillId="5" borderId="1" xfId="2" applyFont="1" applyFill="1" applyBorder="1"/>
    <xf numFmtId="0" fontId="2" fillId="5" borderId="8" xfId="1" applyFill="1" applyBorder="1"/>
    <xf numFmtId="0" fontId="43" fillId="0" borderId="9" xfId="2" applyFont="1" applyBorder="1"/>
    <xf numFmtId="0" fontId="44" fillId="0" borderId="1" xfId="0" applyFont="1" applyBorder="1" applyAlignment="1">
      <alignment vertical="center"/>
    </xf>
    <xf numFmtId="0" fontId="37" fillId="0" borderId="1" xfId="2" applyFont="1" applyBorder="1"/>
    <xf numFmtId="0" fontId="37" fillId="0" borderId="8" xfId="2" applyFont="1" applyBorder="1"/>
    <xf numFmtId="0" fontId="25" fillId="5" borderId="1" xfId="0" applyFont="1" applyFill="1" applyBorder="1" applyAlignment="1">
      <alignment vertical="center"/>
    </xf>
    <xf numFmtId="0" fontId="4" fillId="0" borderId="0" xfId="0" applyFont="1" applyAlignment="1">
      <alignment vertical="center" wrapText="1"/>
    </xf>
    <xf numFmtId="0" fontId="25" fillId="0" borderId="0" xfId="0" applyFont="1" applyAlignment="1">
      <alignment vertical="center"/>
    </xf>
    <xf numFmtId="165" fontId="4" fillId="0" borderId="0" xfId="2" applyNumberFormat="1" applyFont="1" applyAlignment="1">
      <alignment vertical="center"/>
    </xf>
    <xf numFmtId="0" fontId="4" fillId="0" borderId="0" xfId="2" applyFont="1" applyAlignment="1">
      <alignment vertical="center" wrapText="1"/>
    </xf>
    <xf numFmtId="0" fontId="4" fillId="0" borderId="0" xfId="2" applyFont="1" applyAlignment="1">
      <alignment vertical="center"/>
    </xf>
    <xf numFmtId="165" fontId="4" fillId="0" borderId="0" xfId="2" applyNumberFormat="1" applyFont="1" applyAlignment="1">
      <alignment horizontal="left" vertical="center"/>
    </xf>
    <xf numFmtId="0" fontId="4" fillId="0" borderId="0" xfId="0" applyFont="1"/>
    <xf numFmtId="0" fontId="22" fillId="0" borderId="0" xfId="2" applyFont="1" applyAlignment="1">
      <alignment vertical="center"/>
    </xf>
    <xf numFmtId="164" fontId="4" fillId="0" borderId="0" xfId="2" applyNumberFormat="1" applyFont="1" applyAlignme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0" xfId="2" applyFont="1" applyAlignment="1">
      <alignment horizontal="center" vertical="center"/>
    </xf>
    <xf numFmtId="0" fontId="6" fillId="0" borderId="0" xfId="2" applyFont="1" applyAlignment="1">
      <alignment vertical="center" textRotation="90"/>
    </xf>
    <xf numFmtId="0" fontId="22" fillId="0" borderId="0" xfId="2" applyFont="1" applyAlignment="1">
      <alignment horizontal="center" vertical="center"/>
    </xf>
    <xf numFmtId="0" fontId="4" fillId="0" borderId="0" xfId="0" applyFont="1" applyAlignment="1">
      <alignment horizontal="center" vertical="center" wrapText="1"/>
    </xf>
    <xf numFmtId="164" fontId="4" fillId="0" borderId="0" xfId="0" applyNumberFormat="1" applyFont="1" applyAlignment="1">
      <alignment vertical="center" wrapText="1"/>
    </xf>
    <xf numFmtId="0" fontId="6" fillId="0" borderId="0" xfId="2" applyFont="1"/>
    <xf numFmtId="164" fontId="4" fillId="0" borderId="0" xfId="2" applyNumberFormat="1" applyFont="1"/>
    <xf numFmtId="164" fontId="6" fillId="0" borderId="0" xfId="2" applyNumberFormat="1" applyFont="1"/>
    <xf numFmtId="0" fontId="22" fillId="0" borderId="0" xfId="2" applyFont="1" applyAlignment="1">
      <alignment horizontal="center" vertical="center" wrapText="1"/>
    </xf>
    <xf numFmtId="164" fontId="4" fillId="0" borderId="0" xfId="2" applyNumberFormat="1" applyFont="1" applyAlignment="1">
      <alignment vertical="center" wrapText="1"/>
    </xf>
    <xf numFmtId="165" fontId="4" fillId="0" borderId="0" xfId="2" applyNumberFormat="1" applyFont="1" applyAlignment="1">
      <alignment vertical="center" wrapText="1"/>
    </xf>
    <xf numFmtId="164" fontId="22" fillId="0" borderId="0" xfId="2" applyNumberFormat="1" applyFont="1" applyAlignment="1">
      <alignment horizontal="center" vertical="center"/>
    </xf>
    <xf numFmtId="164" fontId="6" fillId="0" borderId="0" xfId="0" applyNumberFormat="1" applyFont="1" applyAlignment="1">
      <alignment vertical="center"/>
    </xf>
    <xf numFmtId="0" fontId="22" fillId="0" borderId="0" xfId="2" applyFont="1" applyAlignment="1">
      <alignment vertical="top"/>
    </xf>
    <xf numFmtId="0" fontId="22" fillId="0" borderId="0" xfId="2" applyFont="1" applyAlignment="1">
      <alignment vertical="top" wrapText="1"/>
    </xf>
    <xf numFmtId="0" fontId="12" fillId="0" borderId="0" xfId="2" applyFont="1" applyAlignment="1">
      <alignment vertical="center"/>
    </xf>
    <xf numFmtId="0" fontId="2" fillId="0" borderId="79" xfId="1" applyBorder="1"/>
    <xf numFmtId="0" fontId="2" fillId="0" borderId="80" xfId="1" applyBorder="1"/>
    <xf numFmtId="0" fontId="23" fillId="0" borderId="0" xfId="2" applyFont="1" applyAlignment="1">
      <alignment vertical="center"/>
    </xf>
    <xf numFmtId="167" fontId="23" fillId="0" borderId="0" xfId="2" applyNumberFormat="1" applyFont="1" applyAlignment="1">
      <alignment vertical="center" wrapText="1"/>
    </xf>
    <xf numFmtId="164" fontId="2" fillId="0" borderId="82" xfId="1" applyNumberFormat="1" applyBorder="1" applyAlignment="1">
      <alignment horizontal="center"/>
    </xf>
    <xf numFmtId="164" fontId="2" fillId="0" borderId="82" xfId="1" applyNumberFormat="1" applyBorder="1"/>
    <xf numFmtId="0" fontId="2" fillId="0" borderId="82" xfId="1" applyBorder="1"/>
    <xf numFmtId="0" fontId="2" fillId="0" borderId="83" xfId="1" applyBorder="1"/>
    <xf numFmtId="0" fontId="3" fillId="0" borderId="0" xfId="2" applyFont="1"/>
    <xf numFmtId="0" fontId="16" fillId="0" borderId="0" xfId="2" applyFont="1"/>
    <xf numFmtId="0" fontId="4" fillId="0" borderId="31" xfId="2" applyFont="1" applyBorder="1"/>
    <xf numFmtId="0" fontId="5" fillId="0" borderId="22" xfId="2" applyBorder="1"/>
    <xf numFmtId="0" fontId="5" fillId="0" borderId="18" xfId="2" applyBorder="1"/>
    <xf numFmtId="0" fontId="12" fillId="0" borderId="108" xfId="2" applyFont="1" applyBorder="1" applyAlignment="1">
      <alignment vertical="center"/>
    </xf>
    <xf numFmtId="0" fontId="12" fillId="0" borderId="34" xfId="2" applyFont="1" applyBorder="1" applyAlignment="1">
      <alignment vertical="center"/>
    </xf>
    <xf numFmtId="0" fontId="4" fillId="0" borderId="19" xfId="2" applyFont="1" applyBorder="1"/>
    <xf numFmtId="0" fontId="5" fillId="0" borderId="16" xfId="2" applyBorder="1"/>
    <xf numFmtId="165" fontId="5" fillId="0" borderId="0" xfId="2" applyNumberFormat="1" applyAlignment="1">
      <alignment vertical="center"/>
    </xf>
    <xf numFmtId="0" fontId="4" fillId="0" borderId="54" xfId="2" applyFont="1" applyBorder="1" applyAlignment="1">
      <alignment horizontal="center" vertical="center"/>
    </xf>
    <xf numFmtId="0" fontId="4" fillId="0" borderId="16" xfId="0" applyFont="1" applyBorder="1"/>
    <xf numFmtId="0" fontId="11" fillId="0" borderId="16" xfId="2" applyFont="1" applyBorder="1" applyAlignment="1">
      <alignment vertical="center"/>
    </xf>
    <xf numFmtId="0" fontId="5" fillId="0" borderId="16" xfId="0" applyFont="1" applyBorder="1" applyAlignment="1">
      <alignment horizontal="left" vertical="center"/>
    </xf>
    <xf numFmtId="0" fontId="4" fillId="0" borderId="32" xfId="2" applyFont="1" applyBorder="1"/>
    <xf numFmtId="0" fontId="5" fillId="0" borderId="27" xfId="2" applyBorder="1"/>
    <xf numFmtId="0" fontId="5" fillId="0" borderId="0" xfId="2" applyAlignment="1">
      <alignment vertical="center"/>
    </xf>
    <xf numFmtId="0" fontId="3" fillId="0" borderId="16" xfId="0" applyFont="1" applyBorder="1" applyAlignment="1">
      <alignment horizontal="left" vertical="center"/>
    </xf>
    <xf numFmtId="165" fontId="5" fillId="0" borderId="0" xfId="2" applyNumberFormat="1" applyAlignment="1">
      <alignment horizontal="left" vertical="center"/>
    </xf>
    <xf numFmtId="0" fontId="5" fillId="0" borderId="16" xfId="0" applyFont="1" applyBorder="1" applyAlignment="1">
      <alignment horizontal="center" vertical="center"/>
    </xf>
    <xf numFmtId="0" fontId="5" fillId="0" borderId="48" xfId="2" applyBorder="1"/>
    <xf numFmtId="0" fontId="4" fillId="0" borderId="17" xfId="0" applyFont="1" applyBorder="1" applyAlignment="1">
      <alignment horizontal="left" vertical="center"/>
    </xf>
    <xf numFmtId="0" fontId="5" fillId="0" borderId="33" xfId="2" applyBorder="1" applyAlignment="1">
      <alignment vertical="center"/>
    </xf>
    <xf numFmtId="0" fontId="11" fillId="0" borderId="0" xfId="2" applyFont="1" applyAlignment="1">
      <alignment vertical="center"/>
    </xf>
    <xf numFmtId="0" fontId="4" fillId="0" borderId="16" xfId="2" applyFont="1" applyBorder="1"/>
    <xf numFmtId="0" fontId="4" fillId="0" borderId="18" xfId="0" applyFont="1" applyBorder="1" applyAlignment="1">
      <alignment horizontal="left" vertical="center"/>
    </xf>
    <xf numFmtId="0" fontId="5" fillId="0" borderId="37" xfId="2" applyBorder="1" applyAlignment="1">
      <alignment vertical="center"/>
    </xf>
    <xf numFmtId="0" fontId="4" fillId="0" borderId="16" xfId="0" applyFont="1" applyBorder="1" applyAlignment="1">
      <alignment horizontal="left" vertical="center"/>
    </xf>
    <xf numFmtId="0" fontId="5" fillId="0" borderId="23" xfId="2" applyBorder="1" applyAlignment="1">
      <alignment horizontal="center" vertical="center"/>
    </xf>
    <xf numFmtId="0" fontId="4" fillId="0" borderId="118" xfId="2" applyFont="1" applyBorder="1" applyAlignment="1">
      <alignment horizontal="center" vertical="center"/>
    </xf>
    <xf numFmtId="0" fontId="4" fillId="0" borderId="27" xfId="2" applyFont="1" applyBorder="1"/>
    <xf numFmtId="0" fontId="5" fillId="0" borderId="27" xfId="0" applyFont="1" applyBorder="1" applyAlignment="1">
      <alignment horizontal="center" vertical="center"/>
    </xf>
    <xf numFmtId="0" fontId="5" fillId="0" borderId="27" xfId="0" applyFont="1" applyBorder="1" applyAlignment="1">
      <alignment horizontal="left" vertical="center"/>
    </xf>
    <xf numFmtId="0" fontId="11" fillId="0" borderId="27" xfId="2" applyFont="1" applyBorder="1" applyAlignment="1">
      <alignment vertical="center"/>
    </xf>
    <xf numFmtId="0" fontId="4" fillId="0" borderId="16" xfId="0" applyFont="1" applyBorder="1" applyAlignment="1">
      <alignment vertical="center"/>
    </xf>
    <xf numFmtId="0" fontId="11" fillId="0" borderId="24" xfId="2" applyFont="1" applyBorder="1" applyAlignment="1">
      <alignment horizontal="center" vertical="center"/>
    </xf>
    <xf numFmtId="0" fontId="5" fillId="0" borderId="23" xfId="0" applyFont="1" applyBorder="1" applyAlignment="1">
      <alignment horizontal="center" vertical="center" wrapText="1"/>
    </xf>
    <xf numFmtId="0" fontId="4" fillId="0" borderId="16" xfId="2" applyFont="1" applyBorder="1" applyAlignment="1">
      <alignment vertical="center"/>
    </xf>
    <xf numFmtId="0" fontId="11" fillId="0" borderId="24" xfId="2" applyFont="1" applyBorder="1" applyAlignment="1">
      <alignment horizontal="center" vertical="center" wrapText="1"/>
    </xf>
    <xf numFmtId="0" fontId="12" fillId="0" borderId="109" xfId="2" applyFont="1" applyBorder="1" applyAlignment="1">
      <alignment vertical="center"/>
    </xf>
    <xf numFmtId="0" fontId="5" fillId="0" borderId="24" xfId="2" applyBorder="1" applyAlignment="1">
      <alignment horizontal="center" vertical="center"/>
    </xf>
    <xf numFmtId="165" fontId="4" fillId="0" borderId="16" xfId="2" applyNumberFormat="1" applyFont="1" applyBorder="1" applyAlignment="1">
      <alignment vertical="center"/>
    </xf>
    <xf numFmtId="165" fontId="5" fillId="0" borderId="16" xfId="2" applyNumberFormat="1" applyBorder="1" applyAlignment="1">
      <alignment vertical="center" wrapText="1"/>
    </xf>
    <xf numFmtId="0" fontId="5" fillId="0" borderId="16" xfId="2" applyBorder="1" applyAlignment="1">
      <alignment vertical="center" wrapText="1"/>
    </xf>
    <xf numFmtId="0" fontId="5" fillId="0" borderId="47" xfId="2" applyBorder="1" applyAlignment="1">
      <alignment horizontal="center" vertical="center" wrapText="1"/>
    </xf>
    <xf numFmtId="0" fontId="5" fillId="0" borderId="50" xfId="2" applyBorder="1" applyAlignment="1">
      <alignment horizontal="center" vertical="center" wrapText="1"/>
    </xf>
    <xf numFmtId="0" fontId="6" fillId="0" borderId="27" xfId="0" applyFont="1" applyBorder="1" applyAlignment="1">
      <alignment horizontal="left" vertical="center"/>
    </xf>
    <xf numFmtId="0" fontId="5" fillId="0" borderId="27" xfId="0" applyFont="1" applyBorder="1" applyAlignment="1">
      <alignment vertical="center"/>
    </xf>
    <xf numFmtId="0" fontId="4" fillId="0" borderId="0" xfId="2" applyFont="1" applyAlignment="1">
      <alignment horizontal="left" vertical="center"/>
    </xf>
    <xf numFmtId="0" fontId="4" fillId="0" borderId="19" xfId="0" applyFont="1" applyBorder="1" applyAlignment="1">
      <alignment horizontal="left" vertical="center"/>
    </xf>
    <xf numFmtId="0" fontId="22" fillId="0" borderId="16" xfId="2" applyFont="1" applyBorder="1" applyAlignment="1">
      <alignment vertical="center"/>
    </xf>
    <xf numFmtId="164" fontId="4" fillId="0" borderId="16" xfId="2" applyNumberFormat="1" applyFont="1" applyBorder="1" applyAlignment="1">
      <alignment vertical="center"/>
    </xf>
    <xf numFmtId="0" fontId="4" fillId="0" borderId="39" xfId="2" applyFont="1" applyBorder="1" applyAlignment="1">
      <alignment horizontal="center" vertical="center"/>
    </xf>
    <xf numFmtId="164" fontId="4" fillId="0" borderId="16" xfId="2" applyNumberFormat="1" applyFont="1" applyBorder="1"/>
    <xf numFmtId="164" fontId="6" fillId="0" borderId="16" xfId="2" applyNumberFormat="1" applyFont="1" applyBorder="1"/>
    <xf numFmtId="0" fontId="4" fillId="0" borderId="32" xfId="0" applyFont="1" applyBorder="1" applyAlignment="1">
      <alignment horizontal="left" vertical="center"/>
    </xf>
    <xf numFmtId="0" fontId="22" fillId="0" borderId="27" xfId="2" applyFont="1" applyBorder="1" applyAlignment="1">
      <alignment vertical="center"/>
    </xf>
    <xf numFmtId="0" fontId="4" fillId="0" borderId="27" xfId="0" applyFont="1" applyBorder="1" applyAlignment="1">
      <alignment horizontal="left" vertical="center"/>
    </xf>
    <xf numFmtId="164" fontId="4" fillId="0" borderId="27" xfId="2" applyNumberFormat="1" applyFont="1" applyBorder="1" applyAlignment="1">
      <alignment vertical="center"/>
    </xf>
    <xf numFmtId="0" fontId="17" fillId="0" borderId="0" xfId="2" applyFont="1" applyAlignment="1">
      <alignment horizontal="left" vertical="top"/>
    </xf>
    <xf numFmtId="0" fontId="4" fillId="0" borderId="20" xfId="0" applyFont="1" applyBorder="1" applyAlignment="1">
      <alignment horizontal="left" vertical="center"/>
    </xf>
    <xf numFmtId="0" fontId="22" fillId="0" borderId="17" xfId="2" applyFont="1" applyBorder="1" applyAlignment="1">
      <alignment vertical="center"/>
    </xf>
    <xf numFmtId="164" fontId="4" fillId="0" borderId="17" xfId="2" applyNumberFormat="1" applyFont="1" applyBorder="1" applyAlignment="1">
      <alignment vertical="center"/>
    </xf>
    <xf numFmtId="0" fontId="17" fillId="0" borderId="0" xfId="2" applyFont="1" applyAlignment="1">
      <alignment vertical="center" wrapText="1"/>
    </xf>
    <xf numFmtId="0" fontId="49" fillId="0" borderId="0" xfId="0" applyFont="1"/>
    <xf numFmtId="0" fontId="5" fillId="0" borderId="104" xfId="2" applyBorder="1"/>
    <xf numFmtId="0" fontId="4" fillId="0" borderId="105" xfId="2" applyFont="1" applyBorder="1" applyAlignment="1">
      <alignment wrapText="1"/>
    </xf>
    <xf numFmtId="0" fontId="4" fillId="0" borderId="106" xfId="2" applyFont="1" applyBorder="1"/>
    <xf numFmtId="0" fontId="3" fillId="5" borderId="9" xfId="2" applyFont="1" applyFill="1" applyBorder="1" applyAlignment="1">
      <alignment vertical="center"/>
    </xf>
    <xf numFmtId="0" fontId="5" fillId="5" borderId="1" xfId="2" applyFill="1" applyBorder="1" applyAlignment="1">
      <alignment vertical="center" wrapText="1"/>
    </xf>
    <xf numFmtId="0" fontId="5" fillId="5" borderId="8" xfId="2" applyFill="1" applyBorder="1" applyAlignment="1">
      <alignment vertical="center" wrapText="1"/>
    </xf>
    <xf numFmtId="0" fontId="5" fillId="0" borderId="1" xfId="2" applyBorder="1" applyAlignment="1">
      <alignment vertical="center" wrapText="1"/>
    </xf>
    <xf numFmtId="0" fontId="5" fillId="0" borderId="0" xfId="2" applyAlignment="1">
      <alignment vertical="top"/>
    </xf>
    <xf numFmtId="0" fontId="5" fillId="0" borderId="29" xfId="2" applyBorder="1" applyAlignment="1">
      <alignment vertical="center" wrapText="1"/>
    </xf>
    <xf numFmtId="0" fontId="5" fillId="0" borderId="0" xfId="2" applyAlignment="1">
      <alignment vertical="center" wrapText="1"/>
    </xf>
    <xf numFmtId="0" fontId="3" fillId="5" borderId="9" xfId="0" applyFont="1" applyFill="1" applyBorder="1" applyAlignment="1">
      <alignment horizontal="left" vertical="center"/>
    </xf>
    <xf numFmtId="0" fontId="21" fillId="5" borderId="29" xfId="2" applyFont="1" applyFill="1" applyBorder="1" applyAlignment="1">
      <alignment vertical="center"/>
    </xf>
    <xf numFmtId="0" fontId="12" fillId="5" borderId="29" xfId="2" applyFont="1" applyFill="1" applyBorder="1"/>
    <xf numFmtId="0" fontId="5" fillId="5" borderId="6" xfId="2" applyFill="1" applyBorder="1"/>
    <xf numFmtId="0" fontId="5" fillId="0" borderId="58" xfId="2" applyBorder="1"/>
    <xf numFmtId="0" fontId="3" fillId="5" borderId="12" xfId="0" applyFont="1" applyFill="1" applyBorder="1" applyAlignment="1">
      <alignment horizontal="left" vertical="center"/>
    </xf>
    <xf numFmtId="0" fontId="21" fillId="5" borderId="29" xfId="2" applyFont="1" applyFill="1" applyBorder="1" applyAlignment="1">
      <alignment horizontal="left" vertical="center"/>
    </xf>
    <xf numFmtId="0" fontId="5" fillId="5" borderId="29" xfId="2" applyFill="1" applyBorder="1"/>
    <xf numFmtId="0" fontId="5" fillId="5" borderId="15" xfId="2" applyFill="1" applyBorder="1"/>
    <xf numFmtId="0" fontId="5" fillId="5" borderId="8" xfId="2" applyFill="1" applyBorder="1"/>
    <xf numFmtId="0" fontId="12" fillId="0" borderId="53" xfId="0" applyFont="1" applyBorder="1" applyAlignment="1">
      <alignment horizontal="center" vertical="center"/>
    </xf>
    <xf numFmtId="0" fontId="12" fillId="0" borderId="22" xfId="0" applyFont="1" applyBorder="1" applyAlignment="1">
      <alignment vertical="center"/>
    </xf>
    <xf numFmtId="0" fontId="12" fillId="0" borderId="42" xfId="0" applyFont="1" applyBorder="1" applyAlignment="1">
      <alignment vertical="center"/>
    </xf>
    <xf numFmtId="0" fontId="12" fillId="0" borderId="54" xfId="0" applyFont="1" applyBorder="1" applyAlignment="1">
      <alignment horizontal="center" vertical="center"/>
    </xf>
    <xf numFmtId="0" fontId="12" fillId="0" borderId="16" xfId="0" applyFont="1" applyBorder="1" applyAlignment="1">
      <alignment vertical="center"/>
    </xf>
    <xf numFmtId="0" fontId="12" fillId="0" borderId="39" xfId="0" applyFont="1" applyBorder="1" applyAlignment="1">
      <alignment vertical="center"/>
    </xf>
    <xf numFmtId="0" fontId="25" fillId="0" borderId="0" xfId="2" applyFont="1" applyAlignment="1">
      <alignment vertical="center" textRotation="90"/>
    </xf>
    <xf numFmtId="0" fontId="12" fillId="0" borderId="57" xfId="2" applyFont="1" applyBorder="1" applyAlignment="1">
      <alignment horizontal="center" vertical="center"/>
    </xf>
    <xf numFmtId="0" fontId="12" fillId="0" borderId="118" xfId="2" applyFont="1" applyBorder="1" applyAlignment="1">
      <alignment horizontal="center" vertical="center"/>
    </xf>
    <xf numFmtId="0" fontId="12" fillId="0" borderId="27" xfId="2" applyFont="1" applyBorder="1"/>
    <xf numFmtId="0" fontId="4" fillId="0" borderId="0" xfId="2" applyFont="1" applyAlignment="1">
      <alignment vertical="top" wrapText="1"/>
    </xf>
    <xf numFmtId="0" fontId="28" fillId="0" borderId="0" xfId="2" applyFont="1" applyAlignment="1">
      <alignment vertical="center" wrapText="1"/>
    </xf>
    <xf numFmtId="0" fontId="28" fillId="0" borderId="0" xfId="2" applyFont="1" applyAlignment="1">
      <alignment vertical="center"/>
    </xf>
    <xf numFmtId="0" fontId="20" fillId="0" borderId="0" xfId="2" applyFont="1"/>
    <xf numFmtId="0" fontId="5" fillId="0" borderId="1" xfId="2" applyBorder="1" applyAlignment="1" applyProtection="1">
      <alignment vertical="center" wrapText="1"/>
      <protection locked="0"/>
    </xf>
    <xf numFmtId="0" fontId="5" fillId="0" borderId="1" xfId="2" applyBorder="1" applyProtection="1">
      <protection locked="0"/>
    </xf>
    <xf numFmtId="0" fontId="5" fillId="0" borderId="8" xfId="2" applyBorder="1" applyAlignment="1" applyProtection="1">
      <alignment vertical="center" wrapText="1"/>
      <protection locked="0"/>
    </xf>
    <xf numFmtId="0" fontId="5" fillId="0" borderId="5" xfId="2" applyBorder="1" applyProtection="1">
      <protection locked="0"/>
    </xf>
    <xf numFmtId="0" fontId="5" fillId="0" borderId="14" xfId="2" applyBorder="1" applyProtection="1">
      <protection locked="0"/>
    </xf>
    <xf numFmtId="0" fontId="5" fillId="0" borderId="0" xfId="2" applyProtection="1">
      <protection locked="0"/>
    </xf>
    <xf numFmtId="0" fontId="5" fillId="0" borderId="4" xfId="2" applyBorder="1" applyProtection="1">
      <protection locked="0"/>
    </xf>
    <xf numFmtId="0" fontId="5" fillId="0" borderId="15" xfId="2" applyBorder="1" applyProtection="1">
      <protection locked="0"/>
    </xf>
    <xf numFmtId="0" fontId="5" fillId="0" borderId="11" xfId="2" applyBorder="1" applyProtection="1">
      <protection locked="0"/>
    </xf>
    <xf numFmtId="0" fontId="4" fillId="0" borderId="29" xfId="2" applyFont="1" applyBorder="1" applyAlignment="1" applyProtection="1">
      <alignment vertical="center" wrapText="1"/>
      <protection locked="0"/>
    </xf>
    <xf numFmtId="0" fontId="27" fillId="0" borderId="29" xfId="2" applyFont="1" applyBorder="1" applyAlignment="1" applyProtection="1">
      <alignment vertical="center"/>
      <protection locked="0"/>
    </xf>
    <xf numFmtId="0" fontId="27" fillId="0" borderId="13" xfId="2" applyFont="1" applyBorder="1" applyAlignment="1" applyProtection="1">
      <alignment vertical="center"/>
      <protection locked="0"/>
    </xf>
    <xf numFmtId="0" fontId="3" fillId="0" borderId="15" xfId="2" applyFont="1" applyBorder="1" applyAlignment="1">
      <alignment vertical="center"/>
    </xf>
    <xf numFmtId="0" fontId="5" fillId="0" borderId="15" xfId="2" applyBorder="1" applyAlignment="1">
      <alignment vertical="center"/>
    </xf>
    <xf numFmtId="0" fontId="8" fillId="0" borderId="0" xfId="2" applyFont="1"/>
    <xf numFmtId="0" fontId="3" fillId="0" borderId="0" xfId="2" applyFont="1" applyAlignment="1">
      <alignment vertical="center"/>
    </xf>
    <xf numFmtId="0" fontId="10" fillId="0" borderId="29" xfId="2" applyFont="1" applyBorder="1"/>
    <xf numFmtId="0" fontId="16" fillId="0" borderId="29" xfId="2" applyFont="1" applyBorder="1"/>
    <xf numFmtId="0" fontId="24" fillId="0" borderId="29" xfId="2" applyFont="1" applyBorder="1"/>
    <xf numFmtId="0" fontId="21" fillId="0" borderId="3" xfId="2" applyFont="1" applyBorder="1" applyAlignment="1">
      <alignment vertical="top"/>
    </xf>
    <xf numFmtId="0" fontId="12" fillId="0" borderId="3" xfId="2" applyFont="1" applyBorder="1"/>
    <xf numFmtId="0" fontId="12" fillId="0" borderId="2" xfId="2" applyFont="1" applyBorder="1"/>
    <xf numFmtId="0" fontId="4" fillId="0" borderId="30" xfId="0" applyFont="1" applyBorder="1"/>
    <xf numFmtId="0" fontId="4" fillId="0" borderId="31" xfId="0" applyFont="1" applyBorder="1" applyAlignment="1">
      <alignment horizontal="left" vertical="center"/>
    </xf>
    <xf numFmtId="0" fontId="11" fillId="0" borderId="22" xfId="2" applyFont="1" applyBorder="1" applyAlignment="1">
      <alignment vertical="center"/>
    </xf>
    <xf numFmtId="0" fontId="5" fillId="0" borderId="42" xfId="2" applyBorder="1"/>
    <xf numFmtId="0" fontId="4" fillId="0" borderId="21" xfId="0" applyFont="1" applyBorder="1" applyAlignment="1">
      <alignment horizontal="left" vertical="center"/>
    </xf>
    <xf numFmtId="0" fontId="11" fillId="0" borderId="18" xfId="2" applyFont="1" applyBorder="1" applyAlignment="1">
      <alignment vertical="center"/>
    </xf>
    <xf numFmtId="0" fontId="5" fillId="0" borderId="42" xfId="2" applyBorder="1" applyAlignment="1">
      <alignment horizontal="center" vertical="center"/>
    </xf>
    <xf numFmtId="164" fontId="11" fillId="0" borderId="46" xfId="2" applyNumberFormat="1" applyFont="1" applyBorder="1" applyAlignment="1">
      <alignment horizontal="center" vertical="center"/>
    </xf>
    <xf numFmtId="0" fontId="11" fillId="0" borderId="0" xfId="2" applyFont="1" applyAlignment="1">
      <alignment horizontal="left" vertical="center"/>
    </xf>
    <xf numFmtId="0" fontId="4" fillId="0" borderId="21" xfId="0" applyFont="1" applyBorder="1"/>
    <xf numFmtId="0" fontId="5" fillId="0" borderId="41" xfId="2" applyBorder="1"/>
    <xf numFmtId="0" fontId="4" fillId="0" borderId="16" xfId="0" applyFont="1" applyBorder="1" applyAlignment="1">
      <alignment horizontal="center" vertical="center"/>
    </xf>
    <xf numFmtId="0" fontId="5" fillId="0" borderId="39" xfId="2" applyBorder="1"/>
    <xf numFmtId="0" fontId="5" fillId="0" borderId="39" xfId="2" applyBorder="1" applyAlignment="1">
      <alignment horizontal="center" vertical="center"/>
    </xf>
    <xf numFmtId="164" fontId="11" fillId="0" borderId="43" xfId="2" applyNumberFormat="1" applyFont="1" applyBorder="1" applyAlignment="1">
      <alignment horizontal="center" vertical="center"/>
    </xf>
    <xf numFmtId="0" fontId="4" fillId="0" borderId="20" xfId="0" applyFont="1" applyBorder="1"/>
    <xf numFmtId="0" fontId="5" fillId="0" borderId="17" xfId="2" applyBorder="1"/>
    <xf numFmtId="0" fontId="7" fillId="0" borderId="17" xfId="0" applyFont="1" applyBorder="1" applyAlignment="1">
      <alignment horizontal="left" vertical="center"/>
    </xf>
    <xf numFmtId="0" fontId="11" fillId="0" borderId="17" xfId="2" applyFont="1" applyBorder="1" applyAlignment="1">
      <alignment vertical="center"/>
    </xf>
    <xf numFmtId="0" fontId="11" fillId="0" borderId="40" xfId="2" applyFont="1" applyBorder="1" applyAlignment="1">
      <alignment vertical="center"/>
    </xf>
    <xf numFmtId="0" fontId="11" fillId="0" borderId="39" xfId="2" applyFont="1" applyBorder="1" applyAlignment="1">
      <alignment vertical="center"/>
    </xf>
    <xf numFmtId="0" fontId="7" fillId="0" borderId="18" xfId="2" applyFont="1" applyBorder="1" applyAlignment="1">
      <alignment vertical="center" textRotation="90"/>
    </xf>
    <xf numFmtId="0" fontId="4" fillId="0" borderId="18" xfId="0" applyFont="1" applyBorder="1" applyAlignment="1">
      <alignment horizontal="center" vertical="center"/>
    </xf>
    <xf numFmtId="0" fontId="11" fillId="0" borderId="41" xfId="2" applyFont="1" applyBorder="1" applyAlignment="1">
      <alignment vertical="center"/>
    </xf>
    <xf numFmtId="0" fontId="4" fillId="0" borderId="19" xfId="0" applyFont="1" applyBorder="1"/>
    <xf numFmtId="0" fontId="7" fillId="0" borderId="16" xfId="2" applyFont="1" applyBorder="1" applyAlignment="1">
      <alignment vertical="center" textRotation="90"/>
    </xf>
    <xf numFmtId="0" fontId="7" fillId="0" borderId="17" xfId="2" applyFont="1" applyBorder="1" applyAlignment="1">
      <alignment vertical="center" textRotation="90"/>
    </xf>
    <xf numFmtId="0" fontId="4" fillId="0" borderId="17" xfId="0" applyFont="1" applyBorder="1" applyAlignment="1">
      <alignment vertical="center"/>
    </xf>
    <xf numFmtId="0" fontId="4" fillId="0" borderId="17" xfId="0" applyFont="1" applyBorder="1" applyAlignment="1">
      <alignment vertical="center" wrapText="1"/>
    </xf>
    <xf numFmtId="0" fontId="4" fillId="0" borderId="40" xfId="0" applyFont="1" applyBorder="1" applyAlignment="1">
      <alignment vertical="center" wrapText="1"/>
    </xf>
    <xf numFmtId="0" fontId="4" fillId="0" borderId="16" xfId="0" applyFont="1" applyBorder="1" applyAlignment="1">
      <alignment vertical="center" wrapText="1"/>
    </xf>
    <xf numFmtId="0" fontId="4" fillId="0" borderId="39" xfId="0" applyFont="1" applyBorder="1" applyAlignment="1">
      <alignment vertical="center" wrapText="1"/>
    </xf>
    <xf numFmtId="0" fontId="4" fillId="0" borderId="18" xfId="0" applyFont="1" applyBorder="1" applyAlignment="1">
      <alignment vertical="center"/>
    </xf>
    <xf numFmtId="0" fontId="4" fillId="0" borderId="18" xfId="0" applyFont="1" applyBorder="1" applyAlignment="1">
      <alignment vertical="center" wrapText="1"/>
    </xf>
    <xf numFmtId="0" fontId="4" fillId="0" borderId="41" xfId="0" applyFont="1" applyBorder="1" applyAlignment="1">
      <alignment vertical="center" wrapText="1"/>
    </xf>
    <xf numFmtId="0" fontId="4" fillId="0" borderId="17" xfId="0" applyFont="1" applyBorder="1" applyAlignment="1">
      <alignment horizontal="center" vertical="center"/>
    </xf>
    <xf numFmtId="0" fontId="4" fillId="0" borderId="17" xfId="2" applyFont="1" applyBorder="1"/>
    <xf numFmtId="0" fontId="5" fillId="0" borderId="40" xfId="2" applyBorder="1"/>
    <xf numFmtId="0" fontId="8" fillId="0" borderId="18" xfId="0" applyFont="1" applyBorder="1" applyAlignment="1">
      <alignment horizontal="left" vertical="center"/>
    </xf>
    <xf numFmtId="0" fontId="7" fillId="0" borderId="0" xfId="2" applyFont="1" applyAlignment="1">
      <alignment vertical="center" textRotation="90"/>
    </xf>
    <xf numFmtId="0" fontId="4" fillId="0" borderId="6" xfId="0" applyFont="1" applyBorder="1" applyAlignment="1">
      <alignment vertical="center" wrapText="1"/>
    </xf>
    <xf numFmtId="0" fontId="17" fillId="0" borderId="16" xfId="2" applyFont="1" applyBorder="1" applyAlignment="1">
      <alignment vertical="top" wrapText="1"/>
    </xf>
    <xf numFmtId="0" fontId="17" fillId="0" borderId="39" xfId="2" applyFont="1" applyBorder="1" applyAlignment="1">
      <alignment vertical="top" wrapText="1"/>
    </xf>
    <xf numFmtId="0" fontId="17" fillId="0" borderId="16" xfId="2" applyFont="1" applyBorder="1" applyAlignment="1">
      <alignment vertical="top"/>
    </xf>
    <xf numFmtId="0" fontId="17" fillId="0" borderId="39" xfId="2" applyFont="1" applyBorder="1" applyAlignment="1">
      <alignment vertical="top"/>
    </xf>
    <xf numFmtId="0" fontId="17" fillId="0" borderId="17" xfId="2" applyFont="1" applyBorder="1" applyAlignment="1">
      <alignment vertical="top" wrapText="1"/>
    </xf>
    <xf numFmtId="0" fontId="5" fillId="0" borderId="45" xfId="2" applyBorder="1" applyAlignment="1">
      <alignment horizontal="center" vertical="center"/>
    </xf>
    <xf numFmtId="164" fontId="11" fillId="0" borderId="44" xfId="2" applyNumberFormat="1" applyFont="1" applyBorder="1" applyAlignment="1">
      <alignment horizontal="center" vertical="center"/>
    </xf>
    <xf numFmtId="0" fontId="20" fillId="0" borderId="0" xfId="2" applyFont="1" applyAlignment="1">
      <alignment vertical="top" wrapText="1"/>
    </xf>
    <xf numFmtId="0" fontId="20" fillId="0" borderId="6" xfId="2" applyFont="1" applyBorder="1" applyAlignment="1">
      <alignment vertical="top" wrapText="1"/>
    </xf>
    <xf numFmtId="0" fontId="8" fillId="5" borderId="12" xfId="2" applyFont="1" applyFill="1" applyBorder="1"/>
    <xf numFmtId="0" fontId="3" fillId="5" borderId="29" xfId="2" applyFont="1" applyFill="1" applyBorder="1"/>
    <xf numFmtId="0" fontId="4" fillId="0" borderId="0" xfId="2" applyFont="1" applyAlignment="1">
      <alignment vertical="top"/>
    </xf>
    <xf numFmtId="0" fontId="8" fillId="5" borderId="9" xfId="2" applyFont="1" applyFill="1" applyBorder="1"/>
    <xf numFmtId="0" fontId="11" fillId="5" borderId="1" xfId="2" applyFont="1" applyFill="1" applyBorder="1" applyAlignment="1">
      <alignment vertical="center"/>
    </xf>
    <xf numFmtId="0" fontId="12" fillId="0" borderId="9" xfId="2" applyFont="1" applyBorder="1" applyAlignment="1">
      <alignment vertical="center"/>
    </xf>
    <xf numFmtId="0" fontId="21" fillId="0" borderId="8" xfId="2" applyFont="1" applyBorder="1" applyAlignment="1">
      <alignment vertical="center"/>
    </xf>
    <xf numFmtId="0" fontId="20" fillId="0" borderId="0" xfId="2" applyFont="1" applyAlignment="1">
      <alignment vertical="center" wrapText="1"/>
    </xf>
    <xf numFmtId="0" fontId="4" fillId="0" borderId="136" xfId="2" applyFont="1" applyBorder="1" applyAlignment="1">
      <alignment vertical="center"/>
    </xf>
    <xf numFmtId="0" fontId="16" fillId="0" borderId="0" xfId="2" applyFont="1" applyProtection="1">
      <protection locked="0"/>
    </xf>
    <xf numFmtId="0" fontId="3" fillId="0" borderId="0" xfId="2" applyFont="1" applyAlignment="1" applyProtection="1">
      <alignment vertical="center"/>
      <protection locked="0"/>
    </xf>
    <xf numFmtId="0" fontId="5" fillId="0" borderId="0" xfId="2" applyAlignment="1" applyProtection="1">
      <alignment vertical="center"/>
      <protection locked="0"/>
    </xf>
    <xf numFmtId="43" fontId="0" fillId="0" borderId="0" xfId="3" applyFont="1" applyBorder="1" applyProtection="1">
      <protection locked="0"/>
    </xf>
    <xf numFmtId="0" fontId="1" fillId="0" borderId="0" xfId="1" applyFont="1"/>
    <xf numFmtId="164" fontId="1" fillId="0" borderId="0" xfId="1" applyNumberFormat="1" applyFont="1" applyAlignment="1">
      <alignment horizontal="center" wrapText="1"/>
    </xf>
    <xf numFmtId="0" fontId="1" fillId="5" borderId="7" xfId="1" applyFont="1" applyFill="1" applyBorder="1"/>
    <xf numFmtId="0" fontId="1" fillId="5" borderId="7" xfId="1" applyFont="1" applyFill="1" applyBorder="1" applyAlignment="1">
      <alignment vertical="center"/>
    </xf>
    <xf numFmtId="0" fontId="1" fillId="0" borderId="9" xfId="1" applyFont="1" applyBorder="1"/>
    <xf numFmtId="0" fontId="12" fillId="0" borderId="30" xfId="2" applyFont="1"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2" fillId="0" borderId="80" xfId="2" applyFont="1" applyBorder="1" applyAlignment="1" applyProtection="1">
      <alignment horizontal="center" vertical="center"/>
      <protection locked="0"/>
    </xf>
    <xf numFmtId="0" fontId="12" fillId="0" borderId="127" xfId="2" applyFont="1" applyBorder="1" applyAlignment="1" applyProtection="1">
      <alignment horizontal="center" vertical="center"/>
      <protection locked="0"/>
    </xf>
    <xf numFmtId="0" fontId="12" fillId="0" borderId="89" xfId="2" applyFont="1" applyBorder="1" applyAlignment="1" applyProtection="1">
      <alignment horizontal="center" vertical="center"/>
      <protection locked="0"/>
    </xf>
    <xf numFmtId="0" fontId="12" fillId="0" borderId="92" xfId="2" applyFont="1" applyBorder="1" applyAlignment="1" applyProtection="1">
      <alignment horizontal="center" vertical="center"/>
      <protection locked="0"/>
    </xf>
    <xf numFmtId="0" fontId="8" fillId="0" borderId="30" xfId="2" applyFont="1" applyBorder="1" applyAlignment="1">
      <alignment horizontal="center" vertical="center"/>
    </xf>
    <xf numFmtId="0" fontId="8" fillId="0" borderId="0" xfId="2" applyFont="1" applyAlignment="1">
      <alignment horizontal="center" vertical="center"/>
    </xf>
    <xf numFmtId="0" fontId="8" fillId="0" borderId="6" xfId="2" applyFont="1" applyBorder="1" applyAlignment="1">
      <alignment horizontal="center" vertical="center"/>
    </xf>
    <xf numFmtId="0" fontId="8" fillId="0" borderId="127" xfId="2" applyFont="1" applyBorder="1" applyAlignment="1">
      <alignment horizontal="center" vertical="center"/>
    </xf>
    <xf numFmtId="0" fontId="8" fillId="0" borderId="89" xfId="2" applyFont="1" applyBorder="1" applyAlignment="1">
      <alignment horizontal="center" vertical="center"/>
    </xf>
    <xf numFmtId="0" fontId="8" fillId="0" borderId="128" xfId="2" applyFont="1" applyBorder="1" applyAlignment="1">
      <alignment horizontal="center" vertical="center"/>
    </xf>
    <xf numFmtId="0" fontId="4" fillId="0" borderId="30" xfId="2" applyFont="1" applyBorder="1" applyAlignment="1" applyProtection="1">
      <alignment horizontal="center" vertical="center"/>
      <protection locked="0"/>
    </xf>
    <xf numFmtId="0" fontId="4" fillId="0" borderId="0" xfId="2" applyFont="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0" borderId="127" xfId="2" applyFont="1" applyBorder="1" applyAlignment="1" applyProtection="1">
      <alignment horizontal="center" vertical="center"/>
      <protection locked="0"/>
    </xf>
    <xf numFmtId="0" fontId="4" fillId="0" borderId="89" xfId="2" applyFont="1" applyBorder="1" applyAlignment="1" applyProtection="1">
      <alignment horizontal="center" vertical="center"/>
      <protection locked="0"/>
    </xf>
    <xf numFmtId="0" fontId="4" fillId="0" borderId="128" xfId="2" applyFont="1" applyBorder="1" applyAlignment="1" applyProtection="1">
      <alignment horizontal="center" vertical="center"/>
      <protection locked="0"/>
    </xf>
    <xf numFmtId="0" fontId="12" fillId="0" borderId="32" xfId="0" applyFont="1" applyBorder="1" applyAlignment="1">
      <alignment horizontal="center" vertical="center"/>
    </xf>
    <xf numFmtId="0" fontId="12" fillId="0" borderId="45" xfId="0" applyFont="1" applyBorder="1" applyAlignment="1">
      <alignment horizontal="center" vertical="center"/>
    </xf>
    <xf numFmtId="0" fontId="12" fillId="0" borderId="1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2" fillId="0" borderId="29" xfId="2" applyFont="1" applyBorder="1" applyAlignment="1">
      <alignment horizontal="left" vertical="center" wrapText="1"/>
    </xf>
    <xf numFmtId="0" fontId="12" fillId="0" borderId="13" xfId="2" applyFont="1" applyBorder="1" applyAlignment="1">
      <alignment horizontal="left" vertical="center" wrapText="1"/>
    </xf>
    <xf numFmtId="1" fontId="37" fillId="0" borderId="10" xfId="2" applyNumberFormat="1" applyFont="1" applyBorder="1" applyAlignment="1">
      <alignment horizontal="center" vertical="center" wrapText="1"/>
    </xf>
    <xf numFmtId="1" fontId="37" fillId="0" borderId="11" xfId="2" applyNumberFormat="1" applyFont="1" applyBorder="1" applyAlignment="1">
      <alignment horizontal="center" vertical="center" wrapText="1"/>
    </xf>
    <xf numFmtId="1" fontId="37" fillId="0" borderId="12" xfId="2" applyNumberFormat="1" applyFont="1" applyBorder="1" applyAlignment="1">
      <alignment horizontal="center" vertical="center" wrapText="1"/>
    </xf>
    <xf numFmtId="1" fontId="37" fillId="0" borderId="13" xfId="2" applyNumberFormat="1" applyFont="1" applyBorder="1" applyAlignment="1">
      <alignment horizontal="center" vertical="center" wrapText="1"/>
    </xf>
    <xf numFmtId="0" fontId="17" fillId="0" borderId="0" xfId="2" applyFont="1" applyAlignment="1">
      <alignment horizontal="left" vertical="top" wrapText="1"/>
    </xf>
    <xf numFmtId="1" fontId="4" fillId="0" borderId="7" xfId="2" applyNumberFormat="1" applyFont="1" applyBorder="1" applyAlignment="1" applyProtection="1">
      <alignment horizontal="center" vertical="top" wrapText="1"/>
      <protection locked="0"/>
    </xf>
    <xf numFmtId="1" fontId="4" fillId="0" borderId="7" xfId="2" applyNumberFormat="1" applyFont="1" applyBorder="1" applyAlignment="1" applyProtection="1">
      <alignment horizontal="center"/>
      <protection locked="0"/>
    </xf>
    <xf numFmtId="0" fontId="4" fillId="0" borderId="7" xfId="2" applyFont="1" applyBorder="1" applyAlignment="1" applyProtection="1">
      <alignment horizontal="center" vertical="top" wrapText="1"/>
      <protection locked="0"/>
    </xf>
    <xf numFmtId="0" fontId="4" fillId="0" borderId="7" xfId="2" applyFont="1" applyBorder="1" applyAlignment="1" applyProtection="1">
      <alignment horizontal="center"/>
      <protection locked="0"/>
    </xf>
    <xf numFmtId="0" fontId="8" fillId="0" borderId="79" xfId="2" applyFont="1" applyBorder="1" applyAlignment="1">
      <alignment horizontal="center" vertical="center"/>
    </xf>
    <xf numFmtId="0" fontId="8" fillId="0" borderId="88" xfId="2" applyFont="1" applyBorder="1" applyAlignment="1">
      <alignment horizontal="center" vertical="center"/>
    </xf>
    <xf numFmtId="0" fontId="12" fillId="0" borderId="55" xfId="2" applyFont="1" applyBorder="1" applyAlignment="1">
      <alignment horizontal="center" vertical="center"/>
    </xf>
    <xf numFmtId="0" fontId="12" fillId="0" borderId="56" xfId="2"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10" xfId="2" applyFont="1" applyBorder="1" applyAlignment="1">
      <alignment horizontal="left" vertical="top" wrapText="1"/>
    </xf>
    <xf numFmtId="0" fontId="4" fillId="0" borderId="15" xfId="2" applyFont="1" applyBorder="1" applyAlignment="1">
      <alignment horizontal="left" vertical="top" wrapText="1"/>
    </xf>
    <xf numFmtId="0" fontId="4" fillId="0" borderId="11" xfId="2" applyFont="1" applyBorder="1" applyAlignment="1">
      <alignment horizontal="left" vertical="top" wrapText="1"/>
    </xf>
    <xf numFmtId="0" fontId="4" fillId="0" borderId="30" xfId="2" applyFont="1" applyBorder="1" applyAlignment="1">
      <alignment horizontal="left" vertical="top" wrapText="1"/>
    </xf>
    <xf numFmtId="0" fontId="4" fillId="0" borderId="0" xfId="2" applyFont="1" applyAlignment="1">
      <alignment horizontal="left" vertical="top" wrapText="1"/>
    </xf>
    <xf numFmtId="0" fontId="4" fillId="0" borderId="6" xfId="2" applyFont="1" applyBorder="1" applyAlignment="1">
      <alignment horizontal="left" vertical="top" wrapText="1"/>
    </xf>
    <xf numFmtId="0" fontId="4" fillId="0" borderId="12" xfId="2" applyFont="1" applyBorder="1" applyAlignment="1">
      <alignment horizontal="left" vertical="top" wrapText="1"/>
    </xf>
    <xf numFmtId="0" fontId="4" fillId="0" borderId="29" xfId="2" applyFont="1" applyBorder="1" applyAlignment="1">
      <alignment horizontal="left" vertical="top" wrapText="1"/>
    </xf>
    <xf numFmtId="0" fontId="4" fillId="0" borderId="13" xfId="2" applyFont="1" applyBorder="1" applyAlignment="1">
      <alignment horizontal="left" vertical="top" wrapText="1"/>
    </xf>
    <xf numFmtId="0" fontId="40" fillId="0" borderId="10" xfId="2" applyFont="1" applyBorder="1" applyAlignment="1">
      <alignment horizontal="center" vertical="center" wrapText="1"/>
    </xf>
    <xf numFmtId="0" fontId="40" fillId="0" borderId="15" xfId="2" applyFont="1" applyBorder="1" applyAlignment="1">
      <alignment horizontal="center" vertical="center" wrapText="1"/>
    </xf>
    <xf numFmtId="0" fontId="40" fillId="0" borderId="11" xfId="2" applyFont="1" applyBorder="1" applyAlignment="1">
      <alignment horizontal="center" vertical="center" wrapText="1"/>
    </xf>
    <xf numFmtId="0" fontId="40" fillId="0" borderId="30" xfId="2" applyFont="1" applyBorder="1" applyAlignment="1">
      <alignment horizontal="center" vertical="center" wrapText="1"/>
    </xf>
    <xf numFmtId="0" fontId="40" fillId="0" borderId="0" xfId="2" applyFont="1" applyAlignment="1">
      <alignment horizontal="center" vertical="center" wrapText="1"/>
    </xf>
    <xf numFmtId="0" fontId="40" fillId="0" borderId="6" xfId="2" applyFont="1" applyBorder="1" applyAlignment="1">
      <alignment horizontal="center" vertical="center" wrapText="1"/>
    </xf>
    <xf numFmtId="0" fontId="40" fillId="0" borderId="12" xfId="2" applyFont="1" applyBorder="1" applyAlignment="1">
      <alignment horizontal="center" vertical="center" wrapText="1"/>
    </xf>
    <xf numFmtId="0" fontId="40" fillId="0" borderId="29" xfId="2" applyFont="1" applyBorder="1" applyAlignment="1">
      <alignment horizontal="center" vertical="center" wrapText="1"/>
    </xf>
    <xf numFmtId="0" fontId="40" fillId="0" borderId="13" xfId="2" applyFont="1" applyBorder="1" applyAlignment="1">
      <alignment horizontal="center" vertical="center" wrapText="1"/>
    </xf>
    <xf numFmtId="0" fontId="17" fillId="0" borderId="0" xfId="2" applyFont="1" applyAlignment="1">
      <alignment horizontal="left" vertical="center" wrapText="1"/>
    </xf>
    <xf numFmtId="1" fontId="39" fillId="0" borderId="119" xfId="2" applyNumberFormat="1" applyFont="1" applyBorder="1" applyAlignment="1">
      <alignment horizontal="center"/>
    </xf>
    <xf numFmtId="1" fontId="39" fillId="0" borderId="120" xfId="2" applyNumberFormat="1" applyFont="1" applyBorder="1" applyAlignment="1">
      <alignment horizontal="center"/>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12" fillId="0" borderId="17" xfId="2" applyFont="1" applyBorder="1" applyAlignment="1">
      <alignment horizontal="left" vertical="center"/>
    </xf>
    <xf numFmtId="0" fontId="12" fillId="0" borderId="36" xfId="2" applyFont="1" applyBorder="1" applyAlignment="1">
      <alignment horizontal="left" vertical="center"/>
    </xf>
    <xf numFmtId="0" fontId="12" fillId="0" borderId="18" xfId="2" applyFont="1" applyBorder="1" applyAlignment="1">
      <alignment horizontal="left" vertical="center"/>
    </xf>
    <xf numFmtId="0" fontId="12" fillId="0" borderId="38" xfId="2" applyFont="1" applyBorder="1" applyAlignment="1">
      <alignment horizontal="left" vertical="center"/>
    </xf>
    <xf numFmtId="0" fontId="4" fillId="0" borderId="66" xfId="2" applyFont="1" applyBorder="1" applyAlignment="1">
      <alignment horizontal="left" vertical="center" wrapText="1"/>
    </xf>
    <xf numFmtId="0" fontId="4" fillId="0" borderId="67" xfId="2" applyFont="1" applyBorder="1" applyAlignment="1">
      <alignment horizontal="left" vertical="center" wrapText="1"/>
    </xf>
    <xf numFmtId="0" fontId="4" fillId="0" borderId="68" xfId="2" applyFont="1" applyBorder="1" applyAlignment="1">
      <alignment horizontal="left" vertical="center" wrapText="1"/>
    </xf>
    <xf numFmtId="0" fontId="4" fillId="0" borderId="60" xfId="2" applyFont="1" applyBorder="1" applyAlignment="1">
      <alignment horizontal="left" vertical="center" wrapText="1"/>
    </xf>
    <xf numFmtId="0" fontId="4" fillId="0" borderId="61" xfId="2" applyFont="1" applyBorder="1" applyAlignment="1">
      <alignment horizontal="left" vertical="center" wrapText="1"/>
    </xf>
    <xf numFmtId="0" fontId="4" fillId="0" borderId="62" xfId="2" applyFont="1" applyBorder="1" applyAlignment="1">
      <alignment horizontal="left" vertical="center" wrapText="1"/>
    </xf>
    <xf numFmtId="0" fontId="4" fillId="0" borderId="63" xfId="2" applyFont="1" applyBorder="1" applyAlignment="1">
      <alignment horizontal="left" vertical="center" wrapText="1"/>
    </xf>
    <xf numFmtId="0" fontId="4" fillId="0" borderId="64" xfId="2" applyFont="1" applyBorder="1" applyAlignment="1">
      <alignment horizontal="left" vertical="center" wrapText="1"/>
    </xf>
    <xf numFmtId="0" fontId="4" fillId="0" borderId="65" xfId="2" applyFont="1" applyBorder="1" applyAlignment="1">
      <alignment horizontal="left" vertical="center" wrapText="1"/>
    </xf>
    <xf numFmtId="0" fontId="3" fillId="0" borderId="10" xfId="2" applyFont="1" applyBorder="1" applyAlignment="1">
      <alignment horizontal="left" vertical="center"/>
    </xf>
    <xf numFmtId="0" fontId="3" fillId="0" borderId="15"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29" xfId="2" applyFont="1" applyBorder="1" applyAlignment="1">
      <alignment horizontal="left" vertical="center"/>
    </xf>
    <xf numFmtId="0" fontId="3" fillId="0" borderId="13" xfId="2" applyFont="1" applyBorder="1" applyAlignment="1">
      <alignment horizontal="left" vertical="center"/>
    </xf>
    <xf numFmtId="0" fontId="12" fillId="0" borderId="121" xfId="2" applyFont="1" applyBorder="1" applyAlignment="1">
      <alignment horizontal="center"/>
    </xf>
    <xf numFmtId="0" fontId="12" fillId="0" borderId="39" xfId="2" applyFont="1" applyBorder="1" applyAlignment="1">
      <alignment horizontal="center"/>
    </xf>
    <xf numFmtId="0" fontId="12" fillId="5" borderId="10" xfId="2" applyFont="1" applyFill="1" applyBorder="1" applyAlignment="1">
      <alignment horizontal="center" vertical="center" wrapText="1"/>
    </xf>
    <xf numFmtId="0" fontId="12" fillId="5" borderId="15"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2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0" borderId="54" xfId="0" applyFont="1" applyBorder="1" applyAlignment="1">
      <alignment horizontal="center" vertical="center"/>
    </xf>
    <xf numFmtId="0" fontId="5" fillId="0" borderId="54" xfId="2" applyBorder="1" applyAlignment="1">
      <alignment horizontal="center" vertical="center"/>
    </xf>
    <xf numFmtId="0" fontId="12" fillId="0" borderId="16" xfId="0" applyFont="1" applyBorder="1" applyAlignment="1">
      <alignment horizontal="left" vertical="center" wrapText="1"/>
    </xf>
    <xf numFmtId="1" fontId="12" fillId="0" borderId="104" xfId="0" applyNumberFormat="1" applyFont="1" applyBorder="1" applyAlignment="1" applyProtection="1">
      <alignment horizontal="center" vertical="center"/>
      <protection locked="0"/>
    </xf>
    <xf numFmtId="1" fontId="12" fillId="0" borderId="105" xfId="0" applyNumberFormat="1" applyFont="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41"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left" vertical="center"/>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1" fontId="4" fillId="0" borderId="104" xfId="0" applyNumberFormat="1" applyFont="1" applyBorder="1" applyAlignment="1" applyProtection="1">
      <alignment horizontal="center" vertical="center"/>
      <protection locked="0"/>
    </xf>
    <xf numFmtId="1" fontId="4" fillId="0" borderId="105" xfId="0" applyNumberFormat="1" applyFont="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left" vertical="center"/>
    </xf>
    <xf numFmtId="1" fontId="39" fillId="0" borderId="20" xfId="0" applyNumberFormat="1" applyFont="1" applyBorder="1" applyAlignment="1">
      <alignment horizontal="center" vertical="center" wrapText="1"/>
    </xf>
    <xf numFmtId="1" fontId="39" fillId="0" borderId="40" xfId="0" applyNumberFormat="1" applyFont="1" applyBorder="1" applyAlignment="1">
      <alignment horizontal="center" vertical="center" wrapText="1"/>
    </xf>
    <xf numFmtId="1" fontId="39" fillId="0" borderId="30" xfId="0" applyNumberFormat="1" applyFont="1" applyBorder="1" applyAlignment="1">
      <alignment horizontal="center" vertical="center" wrapText="1"/>
    </xf>
    <xf numFmtId="1" fontId="39" fillId="0" borderId="6" xfId="0" applyNumberFormat="1" applyFont="1" applyBorder="1" applyAlignment="1">
      <alignment horizontal="center" vertical="center" wrapText="1"/>
    </xf>
    <xf numFmtId="0" fontId="12" fillId="0" borderId="52" xfId="0" applyFont="1" applyBorder="1" applyAlignment="1">
      <alignment horizontal="left" vertical="center" wrapText="1"/>
    </xf>
    <xf numFmtId="0" fontId="12" fillId="0" borderId="15" xfId="0" applyFont="1" applyBorder="1" applyAlignment="1">
      <alignment horizontal="left" vertical="center" wrapText="1"/>
    </xf>
    <xf numFmtId="0" fontId="12" fillId="0" borderId="115" xfId="0" applyFont="1" applyBorder="1" applyAlignment="1">
      <alignment horizontal="left" vertical="center" wrapText="1"/>
    </xf>
    <xf numFmtId="0" fontId="12" fillId="0" borderId="37" xfId="0" applyFont="1" applyBorder="1" applyAlignment="1">
      <alignment horizontal="left" vertical="center" wrapText="1"/>
    </xf>
    <xf numFmtId="0" fontId="12" fillId="0" borderId="116" xfId="0" applyFont="1" applyBorder="1" applyAlignment="1">
      <alignment horizontal="left" vertical="center" wrapText="1"/>
    </xf>
    <xf numFmtId="0" fontId="12" fillId="0" borderId="33" xfId="0" applyFont="1" applyBorder="1" applyAlignment="1">
      <alignment horizontal="left" vertical="center"/>
    </xf>
    <xf numFmtId="0" fontId="12" fillId="0" borderId="17" xfId="0" applyFont="1" applyBorder="1" applyAlignment="1">
      <alignment horizontal="left" vertical="center"/>
    </xf>
    <xf numFmtId="0" fontId="12" fillId="0" borderId="40" xfId="0" applyFont="1" applyBorder="1" applyAlignment="1">
      <alignment horizontal="left" vertical="center"/>
    </xf>
    <xf numFmtId="0" fontId="12" fillId="0" borderId="37" xfId="0" applyFont="1" applyBorder="1" applyAlignment="1">
      <alignment horizontal="left" vertical="center"/>
    </xf>
    <xf numFmtId="0" fontId="12" fillId="0" borderId="18" xfId="0" applyFont="1" applyBorder="1" applyAlignment="1">
      <alignment horizontal="left" vertical="center"/>
    </xf>
    <xf numFmtId="0" fontId="12" fillId="0" borderId="41" xfId="0" applyFont="1" applyBorder="1" applyAlignment="1">
      <alignment horizontal="left" vertical="center"/>
    </xf>
    <xf numFmtId="0" fontId="4" fillId="0" borderId="117" xfId="2" applyFont="1" applyBorder="1" applyAlignment="1">
      <alignment horizontal="center" vertical="center"/>
    </xf>
    <xf numFmtId="0" fontId="4" fillId="0" borderId="56" xfId="2" applyFont="1" applyBorder="1" applyAlignment="1">
      <alignment horizontal="center" vertical="center"/>
    </xf>
    <xf numFmtId="0" fontId="4" fillId="0" borderId="55" xfId="2" applyFont="1" applyBorder="1" applyAlignment="1">
      <alignment horizontal="center" vertical="center"/>
    </xf>
    <xf numFmtId="0" fontId="12" fillId="0" borderId="30" xfId="0" applyFont="1" applyBorder="1" applyAlignment="1">
      <alignment horizontal="center" vertical="center"/>
    </xf>
    <xf numFmtId="0" fontId="12" fillId="0" borderId="6" xfId="0" applyFont="1" applyBorder="1" applyAlignment="1">
      <alignment horizontal="center" vertical="center"/>
    </xf>
    <xf numFmtId="1" fontId="39" fillId="0" borderId="31" xfId="0" applyNumberFormat="1" applyFont="1" applyBorder="1" applyAlignment="1">
      <alignment horizontal="center" vertical="center"/>
    </xf>
    <xf numFmtId="1" fontId="39" fillId="0" borderId="42" xfId="0" applyNumberFormat="1" applyFont="1" applyBorder="1" applyAlignment="1">
      <alignment horizontal="center" vertical="center"/>
    </xf>
    <xf numFmtId="0" fontId="12" fillId="0" borderId="44" xfId="2" applyFont="1" applyBorder="1" applyAlignment="1">
      <alignment horizontal="left" vertical="center"/>
    </xf>
    <xf numFmtId="0" fontId="12" fillId="0" borderId="19" xfId="0" applyFont="1" applyBorder="1" applyAlignment="1">
      <alignment horizontal="left" vertical="center" wrapText="1"/>
    </xf>
    <xf numFmtId="1" fontId="39" fillId="0" borderId="20" xfId="0" applyNumberFormat="1" applyFont="1" applyBorder="1" applyAlignment="1">
      <alignment horizontal="center" vertical="center"/>
    </xf>
    <xf numFmtId="1" fontId="39" fillId="0" borderId="40" xfId="0" applyNumberFormat="1" applyFont="1" applyBorder="1" applyAlignment="1">
      <alignment horizontal="center" vertical="center"/>
    </xf>
    <xf numFmtId="0" fontId="37" fillId="0" borderId="24" xfId="2" applyFont="1" applyBorder="1" applyAlignment="1">
      <alignment horizontal="left" vertical="center"/>
    </xf>
    <xf numFmtId="0" fontId="37" fillId="0" borderId="16" xfId="2" applyFont="1" applyBorder="1" applyAlignment="1">
      <alignment horizontal="left" vertical="center"/>
    </xf>
    <xf numFmtId="0" fontId="37" fillId="0" borderId="39" xfId="2" applyFont="1" applyBorder="1" applyAlignment="1">
      <alignment horizontal="left" vertical="center"/>
    </xf>
    <xf numFmtId="0" fontId="8" fillId="0" borderId="17" xfId="2" applyFont="1" applyBorder="1" applyAlignment="1">
      <alignment horizontal="left" vertical="center"/>
    </xf>
    <xf numFmtId="0" fontId="8" fillId="0" borderId="36" xfId="2" applyFont="1" applyBorder="1" applyAlignment="1">
      <alignment horizontal="left" vertical="center"/>
    </xf>
    <xf numFmtId="0" fontId="37" fillId="0" borderId="33" xfId="2" applyFont="1" applyBorder="1" applyAlignment="1">
      <alignment horizontal="left" vertical="center"/>
    </xf>
    <xf numFmtId="0" fontId="37" fillId="0" borderId="17" xfId="2" applyFont="1" applyBorder="1" applyAlignment="1">
      <alignment horizontal="left" vertical="center"/>
    </xf>
    <xf numFmtId="0" fontId="37" fillId="0" borderId="40" xfId="2" applyFont="1" applyBorder="1" applyAlignment="1">
      <alignment horizontal="left" vertical="center"/>
    </xf>
    <xf numFmtId="0" fontId="29" fillId="0" borderId="10" xfId="2" applyFont="1" applyBorder="1" applyAlignment="1">
      <alignment horizontal="center" vertical="center" wrapText="1"/>
    </xf>
    <xf numFmtId="0" fontId="29" fillId="0" borderId="15" xfId="2" applyFont="1" applyBorder="1" applyAlignment="1">
      <alignment horizontal="center" vertical="center" wrapText="1"/>
    </xf>
    <xf numFmtId="0" fontId="29" fillId="0" borderId="11" xfId="2" applyFont="1" applyBorder="1" applyAlignment="1">
      <alignment horizontal="center" vertical="center" wrapText="1"/>
    </xf>
    <xf numFmtId="0" fontId="29" fillId="0" borderId="30" xfId="2" applyFont="1" applyBorder="1" applyAlignment="1">
      <alignment horizontal="center" vertical="center" wrapText="1"/>
    </xf>
    <xf numFmtId="0" fontId="29" fillId="0" borderId="0" xfId="2" applyFont="1" applyAlignment="1">
      <alignment horizontal="center" vertical="center" wrapText="1"/>
    </xf>
    <xf numFmtId="0" fontId="29" fillId="0" borderId="6" xfId="2" applyFont="1" applyBorder="1" applyAlignment="1">
      <alignment horizontal="center" vertical="center" wrapText="1"/>
    </xf>
    <xf numFmtId="0" fontId="29" fillId="0" borderId="12" xfId="2" applyFont="1" applyBorder="1" applyAlignment="1">
      <alignment horizontal="center" vertical="center" wrapText="1"/>
    </xf>
    <xf numFmtId="0" fontId="29" fillId="0" borderId="29" xfId="2" applyFont="1" applyBorder="1" applyAlignment="1">
      <alignment horizontal="center" vertical="center" wrapText="1"/>
    </xf>
    <xf numFmtId="0" fontId="29" fillId="0" borderId="13" xfId="2" applyFont="1" applyBorder="1" applyAlignment="1">
      <alignment horizontal="center" vertical="center" wrapText="1"/>
    </xf>
    <xf numFmtId="0" fontId="30" fillId="0" borderId="15" xfId="2" applyFont="1" applyBorder="1" applyAlignment="1">
      <alignment vertical="center"/>
    </xf>
    <xf numFmtId="0" fontId="30" fillId="0" borderId="51" xfId="2" applyFont="1" applyBorder="1" applyAlignment="1">
      <alignment vertical="center"/>
    </xf>
    <xf numFmtId="0" fontId="30" fillId="0" borderId="18" xfId="2" applyFont="1" applyBorder="1" applyAlignment="1">
      <alignment vertical="center"/>
    </xf>
    <xf numFmtId="0" fontId="30" fillId="0" borderId="38" xfId="2" applyFont="1" applyBorder="1" applyAlignment="1">
      <alignment vertical="center"/>
    </xf>
    <xf numFmtId="0" fontId="37" fillId="0" borderId="52" xfId="2" applyFont="1" applyBorder="1" applyAlignment="1">
      <alignment horizontal="left" vertical="center" wrapText="1"/>
    </xf>
    <xf numFmtId="0" fontId="37" fillId="0" borderId="15" xfId="2" applyFont="1" applyBorder="1" applyAlignment="1">
      <alignment horizontal="left" vertical="center" wrapText="1"/>
    </xf>
    <xf numFmtId="0" fontId="37" fillId="0" borderId="11" xfId="2" applyFont="1" applyBorder="1" applyAlignment="1">
      <alignment horizontal="left" vertical="center" wrapText="1"/>
    </xf>
    <xf numFmtId="0" fontId="37" fillId="0" borderId="37" xfId="2" applyFont="1" applyBorder="1" applyAlignment="1">
      <alignment horizontal="left" vertical="center" wrapText="1"/>
    </xf>
    <xf numFmtId="0" fontId="37" fillId="0" borderId="18" xfId="2" applyFont="1" applyBorder="1" applyAlignment="1">
      <alignment horizontal="left" vertical="center" wrapText="1"/>
    </xf>
    <xf numFmtId="0" fontId="37" fillId="0" borderId="41" xfId="2" applyFont="1" applyBorder="1" applyAlignment="1">
      <alignment horizontal="left" vertical="center" wrapText="1"/>
    </xf>
    <xf numFmtId="0" fontId="30" fillId="0" borderId="16" xfId="2" applyFont="1" applyBorder="1" applyAlignment="1">
      <alignment horizontal="left" vertical="center"/>
    </xf>
    <xf numFmtId="0" fontId="30" fillId="0" borderId="25" xfId="2" applyFont="1" applyBorder="1" applyAlignment="1">
      <alignment horizontal="left" vertical="center"/>
    </xf>
    <xf numFmtId="0" fontId="8" fillId="0" borderId="16" xfId="2" applyFont="1" applyBorder="1" applyAlignment="1">
      <alignment horizontal="left" vertical="center"/>
    </xf>
    <xf numFmtId="0" fontId="8" fillId="0" borderId="25" xfId="2" applyFont="1" applyBorder="1" applyAlignment="1">
      <alignment horizontal="left" vertical="center"/>
    </xf>
    <xf numFmtId="1" fontId="12" fillId="0" borderId="111" xfId="0" applyNumberFormat="1" applyFont="1" applyBorder="1" applyAlignment="1" applyProtection="1">
      <alignment horizontal="center" vertical="center"/>
      <protection locked="0"/>
    </xf>
    <xf numFmtId="1" fontId="12" fillId="0" borderId="112" xfId="0" applyNumberFormat="1" applyFont="1" applyBorder="1" applyAlignment="1" applyProtection="1">
      <alignment horizontal="center" vertical="center"/>
      <protection locked="0"/>
    </xf>
    <xf numFmtId="1" fontId="12" fillId="0" borderId="113" xfId="0" applyNumberFormat="1" applyFont="1" applyBorder="1" applyAlignment="1" applyProtection="1">
      <alignment horizontal="center" vertical="center"/>
      <protection locked="0"/>
    </xf>
    <xf numFmtId="1" fontId="12" fillId="0" borderId="114" xfId="0" applyNumberFormat="1" applyFont="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42" xfId="0" applyFont="1" applyBorder="1" applyAlignment="1">
      <alignment horizontal="center" vertical="center"/>
    </xf>
    <xf numFmtId="0" fontId="21" fillId="0" borderId="21" xfId="2" applyFont="1" applyBorder="1" applyAlignment="1" applyProtection="1">
      <alignment horizontal="center" vertical="center"/>
      <protection locked="0"/>
    </xf>
    <xf numFmtId="0" fontId="21" fillId="0" borderId="18" xfId="2" applyFont="1" applyBorder="1" applyAlignment="1" applyProtection="1">
      <alignment horizontal="center" vertical="center"/>
      <protection locked="0"/>
    </xf>
    <xf numFmtId="0" fontId="21" fillId="0" borderId="16" xfId="2" applyFont="1" applyBorder="1" applyAlignment="1" applyProtection="1">
      <alignment horizontal="center" vertical="center"/>
      <protection locked="0"/>
    </xf>
    <xf numFmtId="0" fontId="21" fillId="0" borderId="39" xfId="2" applyFont="1" applyBorder="1" applyAlignment="1" applyProtection="1">
      <alignment horizontal="center" vertical="center"/>
      <protection locked="0"/>
    </xf>
    <xf numFmtId="0" fontId="21" fillId="0" borderId="20" xfId="2" applyFont="1" applyBorder="1" applyAlignment="1" applyProtection="1">
      <alignment horizontal="center" vertical="center"/>
      <protection locked="0"/>
    </xf>
    <xf numFmtId="0" fontId="21" fillId="0" borderId="17" xfId="2" applyFont="1" applyBorder="1" applyAlignment="1" applyProtection="1">
      <alignment horizontal="center" vertical="center"/>
      <protection locked="0"/>
    </xf>
    <xf numFmtId="0" fontId="17" fillId="0" borderId="129" xfId="2" applyFont="1" applyBorder="1" applyAlignment="1">
      <alignment horizontal="left" vertical="center" wrapText="1"/>
    </xf>
    <xf numFmtId="0" fontId="17" fillId="0" borderId="15" xfId="2" applyFont="1" applyBorder="1" applyAlignment="1">
      <alignment horizontal="left" vertical="center" wrapText="1"/>
    </xf>
    <xf numFmtId="0" fontId="17" fillId="0" borderId="130" xfId="2" applyFont="1" applyBorder="1" applyAlignment="1">
      <alignment horizontal="left" vertical="center" wrapText="1"/>
    </xf>
    <xf numFmtId="0" fontId="17" fillId="0" borderId="131" xfId="2" applyFont="1" applyBorder="1" applyAlignment="1">
      <alignment horizontal="left" vertical="center" wrapText="1"/>
    </xf>
    <xf numFmtId="0" fontId="17" fillId="0" borderId="29" xfId="2" applyFont="1" applyBorder="1" applyAlignment="1">
      <alignment horizontal="left" vertical="center" wrapText="1"/>
    </xf>
    <xf numFmtId="0" fontId="17" fillId="0" borderId="132" xfId="2" applyFont="1" applyBorder="1" applyAlignment="1">
      <alignment horizontal="left" vertical="center" wrapText="1"/>
    </xf>
    <xf numFmtId="0" fontId="12" fillId="0" borderId="10" xfId="2" applyFont="1" applyBorder="1" applyAlignment="1" applyProtection="1">
      <alignment horizontal="center" vertical="center"/>
      <protection locked="0"/>
    </xf>
    <xf numFmtId="0" fontId="12" fillId="0" borderId="15" xfId="2" applyFont="1" applyBorder="1" applyAlignment="1" applyProtection="1">
      <alignment horizontal="center" vertical="center"/>
      <protection locked="0"/>
    </xf>
    <xf numFmtId="0" fontId="12" fillId="0" borderId="11" xfId="2" applyFont="1" applyBorder="1" applyAlignment="1" applyProtection="1">
      <alignment horizontal="center" vertical="center"/>
      <protection locked="0"/>
    </xf>
    <xf numFmtId="0" fontId="12" fillId="0" borderId="6" xfId="2" applyFont="1" applyBorder="1" applyAlignment="1" applyProtection="1">
      <alignment horizontal="center" vertical="center"/>
      <protection locked="0"/>
    </xf>
    <xf numFmtId="0" fontId="12" fillId="0" borderId="128" xfId="2" applyFont="1" applyBorder="1" applyAlignment="1" applyProtection="1">
      <alignment horizontal="center" vertical="center"/>
      <protection locked="0"/>
    </xf>
    <xf numFmtId="0" fontId="5" fillId="0" borderId="44" xfId="2" applyBorder="1" applyAlignment="1">
      <alignment horizontal="center" vertical="center"/>
    </xf>
    <xf numFmtId="1" fontId="39" fillId="0" borderId="44" xfId="2" applyNumberFormat="1" applyFont="1" applyBorder="1" applyAlignment="1">
      <alignment horizontal="center"/>
    </xf>
    <xf numFmtId="0" fontId="12" fillId="0" borderId="16" xfId="2" applyFont="1" applyBorder="1" applyAlignment="1">
      <alignment horizontal="left" vertical="center" wrapText="1"/>
    </xf>
    <xf numFmtId="1" fontId="39" fillId="0" borderId="21" xfId="2" applyNumberFormat="1" applyFont="1" applyBorder="1" applyAlignment="1">
      <alignment horizontal="center" vertical="center"/>
    </xf>
    <xf numFmtId="1" fontId="39" fillId="0" borderId="41" xfId="2" applyNumberFormat="1" applyFont="1" applyBorder="1" applyAlignment="1">
      <alignment horizontal="center" vertical="center"/>
    </xf>
    <xf numFmtId="1" fontId="39" fillId="0" borderId="19" xfId="2" applyNumberFormat="1" applyFont="1" applyBorder="1" applyAlignment="1">
      <alignment horizontal="center" vertical="center"/>
    </xf>
    <xf numFmtId="1" fontId="39" fillId="0" borderId="39" xfId="2" applyNumberFormat="1" applyFont="1" applyBorder="1" applyAlignment="1">
      <alignment horizontal="center" vertical="center"/>
    </xf>
    <xf numFmtId="1" fontId="12" fillId="0" borderId="104" xfId="2" applyNumberFormat="1" applyFont="1" applyBorder="1" applyAlignment="1" applyProtection="1">
      <alignment horizontal="center" vertical="center"/>
      <protection locked="0"/>
    </xf>
    <xf numFmtId="1" fontId="12" fillId="0" borderId="105" xfId="2" applyNumberFormat="1" applyFont="1" applyBorder="1" applyAlignment="1" applyProtection="1">
      <alignment horizontal="center" vertical="center"/>
      <protection locked="0"/>
    </xf>
    <xf numFmtId="0" fontId="12" fillId="0" borderId="55" xfId="0" applyFont="1" applyBorder="1" applyAlignment="1">
      <alignment horizontal="center" vertical="center"/>
    </xf>
    <xf numFmtId="0" fontId="12" fillId="0" borderId="57" xfId="0" applyFont="1" applyBorder="1" applyAlignment="1">
      <alignment horizontal="center" vertical="center"/>
    </xf>
    <xf numFmtId="0" fontId="12" fillId="0" borderId="56" xfId="0" applyFont="1" applyBorder="1" applyAlignment="1">
      <alignment horizontal="center" vertical="center"/>
    </xf>
    <xf numFmtId="1" fontId="39" fillId="0" borderId="21" xfId="0" applyNumberFormat="1" applyFont="1" applyBorder="1" applyAlignment="1">
      <alignment horizontal="center" vertical="center"/>
    </xf>
    <xf numFmtId="1" fontId="39" fillId="0" borderId="41" xfId="0" applyNumberFormat="1" applyFont="1" applyBorder="1" applyAlignment="1">
      <alignment horizontal="center" vertical="center"/>
    </xf>
    <xf numFmtId="1" fontId="39" fillId="0" borderId="19" xfId="0" applyNumberFormat="1" applyFont="1" applyBorder="1" applyAlignment="1">
      <alignment horizontal="center" vertical="center"/>
    </xf>
    <xf numFmtId="1" fontId="39" fillId="0" borderId="39" xfId="0" applyNumberFormat="1" applyFont="1" applyBorder="1" applyAlignment="1">
      <alignment horizontal="center" vertical="center"/>
    </xf>
    <xf numFmtId="0" fontId="21" fillId="0" borderId="34" xfId="2" applyFont="1" applyBorder="1" applyAlignment="1">
      <alignment horizontal="center" vertical="center" wrapText="1"/>
    </xf>
    <xf numFmtId="0" fontId="21" fillId="0" borderId="0" xfId="2" applyFont="1" applyAlignment="1">
      <alignment horizontal="center" vertical="center" wrapText="1"/>
    </xf>
    <xf numFmtId="0" fontId="21" fillId="0" borderId="6"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41" xfId="2" applyFont="1" applyBorder="1" applyAlignment="1">
      <alignment horizontal="center" vertical="center" wrapText="1"/>
    </xf>
    <xf numFmtId="0" fontId="40" fillId="0" borderId="30" xfId="2" applyFont="1" applyBorder="1" applyAlignment="1">
      <alignment horizontal="center" vertical="center"/>
    </xf>
    <xf numFmtId="0" fontId="40" fillId="0" borderId="0" xfId="2" applyFont="1" applyAlignment="1">
      <alignment horizontal="center" vertical="center"/>
    </xf>
    <xf numFmtId="0" fontId="40" fillId="0" borderId="6" xfId="2" applyFont="1" applyBorder="1" applyAlignment="1">
      <alignment horizontal="center" vertical="center"/>
    </xf>
    <xf numFmtId="0" fontId="40" fillId="0" borderId="12" xfId="2" applyFont="1" applyBorder="1" applyAlignment="1">
      <alignment horizontal="center" vertical="center"/>
    </xf>
    <xf numFmtId="0" fontId="40" fillId="0" borderId="29" xfId="2" applyFont="1" applyBorder="1" applyAlignment="1">
      <alignment horizontal="center" vertical="center"/>
    </xf>
    <xf numFmtId="0" fontId="40" fillId="0" borderId="13" xfId="2" applyFont="1" applyBorder="1" applyAlignment="1">
      <alignment horizontal="center" vertical="center"/>
    </xf>
    <xf numFmtId="0" fontId="23" fillId="0" borderId="0" xfId="2" applyFont="1" applyAlignment="1">
      <alignment horizontal="right" vertical="center"/>
    </xf>
    <xf numFmtId="167" fontId="23" fillId="0" borderId="0" xfId="2" applyNumberFormat="1" applyFont="1" applyAlignment="1">
      <alignment horizontal="center" vertical="center" wrapText="1"/>
    </xf>
    <xf numFmtId="0" fontId="23" fillId="0" borderId="0" xfId="2" applyFont="1" applyAlignment="1">
      <alignment horizontal="left" vertical="center"/>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4" fillId="0" borderId="40"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21" xfId="0" applyFont="1" applyBorder="1" applyAlignment="1">
      <alignment horizontal="left" vertical="center"/>
    </xf>
    <xf numFmtId="0" fontId="4" fillId="0" borderId="18" xfId="0" applyFont="1" applyBorder="1" applyAlignment="1">
      <alignment horizontal="left" vertical="center"/>
    </xf>
    <xf numFmtId="0" fontId="4" fillId="0" borderId="41" xfId="0" applyFont="1" applyBorder="1" applyAlignment="1">
      <alignment horizontal="left" vertical="center"/>
    </xf>
    <xf numFmtId="0" fontId="4" fillId="0" borderId="0" xfId="2" applyFont="1" applyAlignment="1">
      <alignment horizontal="left" vertical="center" wrapText="1"/>
    </xf>
    <xf numFmtId="164" fontId="37" fillId="0" borderId="19" xfId="2" applyNumberFormat="1" applyFont="1" applyBorder="1" applyAlignment="1">
      <alignment horizontal="center" vertical="center"/>
    </xf>
    <xf numFmtId="164" fontId="37" fillId="0" borderId="16" xfId="2" applyNumberFormat="1" applyFont="1" applyBorder="1" applyAlignment="1">
      <alignment horizontal="center" vertical="center"/>
    </xf>
    <xf numFmtId="164" fontId="37" fillId="0" borderId="39" xfId="2" applyNumberFormat="1" applyFont="1" applyBorder="1" applyAlignment="1">
      <alignment horizontal="center" vertical="center"/>
    </xf>
    <xf numFmtId="164" fontId="37" fillId="0" borderId="31" xfId="2" applyNumberFormat="1" applyFont="1" applyBorder="1" applyAlignment="1">
      <alignment horizontal="center" vertical="center"/>
    </xf>
    <xf numFmtId="164" fontId="37" fillId="0" borderId="22" xfId="2" applyNumberFormat="1" applyFont="1" applyBorder="1" applyAlignment="1">
      <alignment horizontal="center" vertical="center"/>
    </xf>
    <xf numFmtId="164" fontId="37" fillId="0" borderId="42" xfId="2" applyNumberFormat="1" applyFont="1" applyBorder="1" applyAlignment="1">
      <alignment horizontal="center" vertical="center"/>
    </xf>
    <xf numFmtId="2" fontId="37" fillId="0" borderId="19" xfId="2" applyNumberFormat="1" applyFont="1" applyBorder="1" applyAlignment="1">
      <alignment horizontal="center" vertical="center"/>
    </xf>
    <xf numFmtId="2" fontId="37" fillId="0" borderId="16" xfId="2" applyNumberFormat="1" applyFont="1" applyBorder="1" applyAlignment="1">
      <alignment horizontal="center" vertical="center"/>
    </xf>
    <xf numFmtId="2" fontId="37" fillId="0" borderId="39" xfId="2" applyNumberFormat="1" applyFont="1" applyBorder="1" applyAlignment="1">
      <alignment horizontal="center" vertical="center"/>
    </xf>
    <xf numFmtId="164" fontId="37" fillId="0" borderId="19" xfId="0" applyNumberFormat="1" applyFont="1" applyBorder="1" applyAlignment="1">
      <alignment horizontal="center" vertical="center"/>
    </xf>
    <xf numFmtId="164" fontId="37" fillId="0" borderId="16" xfId="0" applyNumberFormat="1" applyFont="1" applyBorder="1" applyAlignment="1">
      <alignment horizontal="center" vertical="center"/>
    </xf>
    <xf numFmtId="164" fontId="37" fillId="0" borderId="39" xfId="0" applyNumberFormat="1" applyFont="1" applyBorder="1" applyAlignment="1">
      <alignment horizontal="center" vertical="center"/>
    </xf>
    <xf numFmtId="2" fontId="37" fillId="0" borderId="9" xfId="0" applyNumberFormat="1" applyFont="1" applyBorder="1" applyAlignment="1">
      <alignment horizontal="center" vertical="center"/>
    </xf>
    <xf numFmtId="2" fontId="37" fillId="0" borderId="1" xfId="0" applyNumberFormat="1" applyFont="1" applyBorder="1" applyAlignment="1">
      <alignment horizontal="center" vertical="center"/>
    </xf>
    <xf numFmtId="2" fontId="37" fillId="0" borderId="8" xfId="0" applyNumberFormat="1" applyFont="1" applyBorder="1" applyAlignment="1">
      <alignment horizontal="center" vertical="center"/>
    </xf>
    <xf numFmtId="0" fontId="4" fillId="0" borderId="104" xfId="0" applyFont="1" applyBorder="1" applyAlignment="1" applyProtection="1">
      <alignment horizontal="center" vertical="center"/>
      <protection locked="0"/>
    </xf>
    <xf numFmtId="0" fontId="4" fillId="0" borderId="107" xfId="0" applyFont="1" applyBorder="1" applyAlignment="1" applyProtection="1">
      <alignment horizontal="center" vertical="center"/>
      <protection locked="0"/>
    </xf>
    <xf numFmtId="0" fontId="4" fillId="0" borderId="105" xfId="0" applyFont="1" applyBorder="1" applyAlignment="1" applyProtection="1">
      <alignment horizontal="center" vertical="center"/>
      <protection locked="0"/>
    </xf>
    <xf numFmtId="0" fontId="12" fillId="0" borderId="10"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0" xfId="2" applyFont="1" applyAlignment="1">
      <alignment horizontal="center" vertical="center" wrapText="1"/>
    </xf>
    <xf numFmtId="0" fontId="12" fillId="0" borderId="6" xfId="2" applyFont="1" applyBorder="1" applyAlignment="1">
      <alignment horizontal="center" vertical="center" wrapText="1"/>
    </xf>
    <xf numFmtId="1" fontId="38" fillId="0" borderId="9" xfId="2" applyNumberFormat="1" applyFont="1" applyBorder="1" applyAlignment="1">
      <alignment horizontal="center" vertical="center"/>
    </xf>
    <xf numFmtId="1" fontId="38" fillId="0" borderId="1" xfId="2" applyNumberFormat="1" applyFont="1" applyBorder="1" applyAlignment="1">
      <alignment horizontal="center" vertical="center"/>
    </xf>
    <xf numFmtId="1" fontId="38" fillId="0" borderId="8" xfId="2" applyNumberFormat="1" applyFont="1" applyBorder="1" applyAlignment="1">
      <alignment horizontal="center" vertical="center"/>
    </xf>
    <xf numFmtId="164" fontId="4" fillId="0" borderId="19" xfId="0" applyNumberFormat="1" applyFont="1" applyBorder="1" applyAlignment="1" applyProtection="1">
      <alignment horizontal="center" vertical="center"/>
      <protection locked="0"/>
    </xf>
    <xf numFmtId="164" fontId="4" fillId="0" borderId="16" xfId="0" applyNumberFormat="1" applyFont="1" applyBorder="1" applyAlignment="1" applyProtection="1">
      <alignment horizontal="center" vertical="center"/>
      <protection locked="0"/>
    </xf>
    <xf numFmtId="164" fontId="4" fillId="0" borderId="39" xfId="0" applyNumberFormat="1" applyFont="1" applyBorder="1" applyAlignment="1" applyProtection="1">
      <alignment horizontal="center" vertical="center"/>
      <protection locked="0"/>
    </xf>
    <xf numFmtId="164" fontId="37" fillId="0" borderId="32" xfId="2" applyNumberFormat="1" applyFont="1" applyBorder="1" applyAlignment="1">
      <alignment horizontal="center" vertical="center"/>
    </xf>
    <xf numFmtId="164" fontId="37" fillId="0" borderId="27" xfId="2" applyNumberFormat="1" applyFont="1" applyBorder="1" applyAlignment="1">
      <alignment horizontal="center" vertical="center"/>
    </xf>
    <xf numFmtId="164" fontId="37" fillId="0" borderId="45" xfId="2" applyNumberFormat="1" applyFont="1" applyBorder="1" applyAlignment="1">
      <alignment horizontal="center" vertical="center"/>
    </xf>
    <xf numFmtId="2" fontId="37" fillId="0" borderId="9" xfId="2" applyNumberFormat="1" applyFont="1" applyBorder="1" applyAlignment="1">
      <alignment horizontal="center" vertical="center"/>
    </xf>
    <xf numFmtId="2" fontId="37" fillId="0" borderId="1" xfId="2" applyNumberFormat="1" applyFont="1" applyBorder="1" applyAlignment="1">
      <alignment horizontal="center" vertical="center"/>
    </xf>
    <xf numFmtId="2" fontId="37" fillId="0" borderId="8" xfId="2" applyNumberFormat="1" applyFont="1" applyBorder="1" applyAlignment="1">
      <alignment horizontal="center" vertical="center"/>
    </xf>
    <xf numFmtId="2" fontId="37" fillId="0" borderId="19" xfId="0" applyNumberFormat="1" applyFont="1" applyBorder="1" applyAlignment="1">
      <alignment horizontal="center" vertical="center"/>
    </xf>
    <xf numFmtId="2" fontId="37" fillId="0" borderId="16" xfId="0" applyNumberFormat="1" applyFont="1" applyBorder="1" applyAlignment="1">
      <alignment horizontal="center" vertical="center"/>
    </xf>
    <xf numFmtId="2" fontId="37" fillId="0" borderId="39" xfId="0" applyNumberFormat="1" applyFont="1" applyBorder="1" applyAlignment="1">
      <alignment horizontal="center" vertical="center"/>
    </xf>
    <xf numFmtId="1" fontId="38" fillId="0" borderId="9" xfId="2" applyNumberFormat="1" applyFont="1" applyBorder="1" applyAlignment="1">
      <alignment horizontal="center"/>
    </xf>
    <xf numFmtId="1" fontId="38" fillId="0" borderId="1" xfId="2" applyNumberFormat="1" applyFont="1" applyBorder="1" applyAlignment="1">
      <alignment horizontal="center"/>
    </xf>
    <xf numFmtId="1" fontId="38" fillId="0" borderId="8" xfId="2" applyNumberFormat="1" applyFont="1" applyBorder="1" applyAlignment="1">
      <alignment horizontal="center"/>
    </xf>
    <xf numFmtId="164" fontId="37" fillId="0" borderId="21" xfId="0" applyNumberFormat="1" applyFont="1" applyBorder="1" applyAlignment="1">
      <alignment horizontal="center" vertical="center"/>
    </xf>
    <xf numFmtId="164" fontId="37" fillId="0" borderId="18" xfId="0" applyNumberFormat="1" applyFont="1" applyBorder="1" applyAlignment="1">
      <alignment horizontal="center" vertical="center"/>
    </xf>
    <xf numFmtId="164" fontId="37" fillId="0" borderId="41" xfId="0" applyNumberFormat="1" applyFont="1" applyBorder="1" applyAlignment="1">
      <alignment horizontal="center" vertical="center"/>
    </xf>
    <xf numFmtId="164" fontId="37" fillId="0" borderId="19" xfId="2" applyNumberFormat="1" applyFont="1" applyBorder="1" applyAlignment="1">
      <alignment horizontal="center"/>
    </xf>
    <xf numFmtId="164" fontId="37" fillId="0" borderId="16" xfId="2" applyNumberFormat="1" applyFont="1" applyBorder="1" applyAlignment="1">
      <alignment horizontal="center"/>
    </xf>
    <xf numFmtId="164" fontId="37" fillId="0" borderId="39" xfId="2" applyNumberFormat="1" applyFont="1" applyBorder="1" applyAlignment="1">
      <alignment horizontal="center"/>
    </xf>
    <xf numFmtId="164" fontId="4" fillId="0" borderId="32" xfId="2" applyNumberFormat="1" applyFont="1" applyBorder="1" applyAlignment="1" applyProtection="1">
      <alignment horizontal="center" vertical="center" wrapText="1"/>
      <protection locked="0"/>
    </xf>
    <xf numFmtId="164" fontId="4" fillId="0" borderId="27" xfId="2" applyNumberFormat="1" applyFont="1" applyBorder="1" applyAlignment="1" applyProtection="1">
      <alignment horizontal="center" vertical="center" wrapText="1"/>
      <protection locked="0"/>
    </xf>
    <xf numFmtId="164" fontId="4" fillId="0" borderId="45" xfId="2" applyNumberFormat="1" applyFont="1" applyBorder="1" applyAlignment="1" applyProtection="1">
      <alignment horizontal="center" vertical="center" wrapText="1"/>
      <protection locked="0"/>
    </xf>
    <xf numFmtId="0" fontId="0" fillId="0" borderId="107"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4" fillId="0" borderId="104" xfId="2" applyFont="1" applyBorder="1" applyAlignment="1" applyProtection="1">
      <alignment horizontal="left" vertical="center" wrapText="1"/>
      <protection locked="0"/>
    </xf>
    <xf numFmtId="0" fontId="4" fillId="0" borderId="107" xfId="2" applyFont="1" applyBorder="1" applyAlignment="1" applyProtection="1">
      <alignment horizontal="left" vertical="center" wrapText="1"/>
      <protection locked="0"/>
    </xf>
    <xf numFmtId="0" fontId="4" fillId="0" borderId="105" xfId="2" applyFont="1" applyBorder="1" applyAlignment="1" applyProtection="1">
      <alignment horizontal="left" vertical="center" wrapText="1"/>
      <protection locked="0"/>
    </xf>
    <xf numFmtId="0" fontId="4" fillId="0" borderId="104" xfId="2" applyFont="1" applyBorder="1" applyAlignment="1" applyProtection="1">
      <alignment horizontal="left" vertical="center"/>
      <protection locked="0"/>
    </xf>
    <xf numFmtId="0" fontId="4" fillId="0" borderId="107" xfId="2" applyFont="1" applyBorder="1" applyAlignment="1" applyProtection="1">
      <alignment horizontal="left" vertical="center"/>
      <protection locked="0"/>
    </xf>
    <xf numFmtId="0" fontId="4" fillId="0" borderId="105" xfId="2" applyFont="1" applyBorder="1" applyAlignment="1" applyProtection="1">
      <alignment horizontal="left" vertical="center"/>
      <protection locked="0"/>
    </xf>
    <xf numFmtId="164" fontId="37" fillId="0" borderId="31" xfId="0" applyNumberFormat="1" applyFont="1" applyBorder="1" applyAlignment="1">
      <alignment horizontal="center" vertical="center"/>
    </xf>
    <xf numFmtId="164" fontId="37" fillId="0" borderId="22" xfId="0" applyNumberFormat="1" applyFont="1" applyBorder="1" applyAlignment="1">
      <alignment horizontal="center" vertical="center"/>
    </xf>
    <xf numFmtId="164" fontId="37" fillId="0" borderId="42" xfId="0" applyNumberFormat="1" applyFont="1" applyBorder="1" applyAlignment="1">
      <alignment horizontal="center" vertical="center"/>
    </xf>
    <xf numFmtId="0" fontId="12" fillId="0" borderId="12" xfId="2" applyFont="1" applyBorder="1" applyAlignment="1">
      <alignment horizontal="center" vertical="center" wrapText="1"/>
    </xf>
    <xf numFmtId="0" fontId="12" fillId="0" borderId="29"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31" xfId="2" applyFont="1" applyBorder="1" applyAlignment="1">
      <alignment horizontal="left" vertical="center" wrapText="1"/>
    </xf>
    <xf numFmtId="0" fontId="12" fillId="0" borderId="22" xfId="2" applyFont="1" applyBorder="1" applyAlignment="1">
      <alignment horizontal="left" vertical="center" wrapText="1"/>
    </xf>
    <xf numFmtId="0" fontId="12" fillId="0" borderId="42" xfId="2" applyFont="1" applyBorder="1" applyAlignment="1">
      <alignment horizontal="left" vertical="center" wrapText="1"/>
    </xf>
    <xf numFmtId="0" fontId="12" fillId="0" borderId="32" xfId="2" applyFont="1" applyBorder="1" applyAlignment="1">
      <alignment horizontal="left" vertical="center" wrapText="1"/>
    </xf>
    <xf numFmtId="0" fontId="12" fillId="0" borderId="27" xfId="2" applyFont="1" applyBorder="1" applyAlignment="1">
      <alignment horizontal="left" vertical="center" wrapText="1"/>
    </xf>
    <xf numFmtId="0" fontId="12" fillId="0" borderId="45" xfId="2" applyFont="1" applyBorder="1" applyAlignment="1">
      <alignment horizontal="left" vertical="center" wrapText="1"/>
    </xf>
    <xf numFmtId="165" fontId="12" fillId="0" borderId="31" xfId="2" applyNumberFormat="1" applyFont="1" applyBorder="1" applyAlignment="1">
      <alignment horizontal="left" vertical="center" wrapText="1"/>
    </xf>
    <xf numFmtId="165" fontId="12" fillId="0" borderId="22" xfId="2" applyNumberFormat="1" applyFont="1" applyBorder="1" applyAlignment="1">
      <alignment horizontal="left" vertical="center" wrapText="1"/>
    </xf>
    <xf numFmtId="165" fontId="12" fillId="0" borderId="42" xfId="2" applyNumberFormat="1" applyFont="1" applyBorder="1" applyAlignment="1">
      <alignment horizontal="left" vertical="center" wrapText="1"/>
    </xf>
    <xf numFmtId="165" fontId="12" fillId="0" borderId="32" xfId="2" applyNumberFormat="1" applyFont="1" applyBorder="1" applyAlignment="1">
      <alignment horizontal="left" vertical="center" wrapText="1"/>
    </xf>
    <xf numFmtId="165" fontId="12" fillId="0" borderId="27" xfId="2" applyNumberFormat="1" applyFont="1" applyBorder="1" applyAlignment="1">
      <alignment horizontal="left" vertical="center" wrapText="1"/>
    </xf>
    <xf numFmtId="165" fontId="12" fillId="0" borderId="45" xfId="2" applyNumberFormat="1" applyFont="1" applyBorder="1" applyAlignment="1">
      <alignment horizontal="left" vertical="center" wrapText="1"/>
    </xf>
    <xf numFmtId="165" fontId="12" fillId="0" borderId="10" xfId="2" applyNumberFormat="1" applyFont="1" applyBorder="1" applyAlignment="1">
      <alignment horizontal="left" vertical="center" wrapText="1"/>
    </xf>
    <xf numFmtId="165" fontId="12" fillId="0" borderId="15" xfId="2" applyNumberFormat="1" applyFont="1" applyBorder="1" applyAlignment="1">
      <alignment horizontal="left" vertical="center" wrapText="1"/>
    </xf>
    <xf numFmtId="165" fontId="12" fillId="0" borderId="11" xfId="2" applyNumberFormat="1" applyFont="1" applyBorder="1" applyAlignment="1">
      <alignment horizontal="left" vertical="center" wrapText="1"/>
    </xf>
    <xf numFmtId="165" fontId="12" fillId="0" borderId="12" xfId="2" applyNumberFormat="1" applyFont="1" applyBorder="1" applyAlignment="1">
      <alignment horizontal="left" vertical="center" wrapText="1"/>
    </xf>
    <xf numFmtId="165" fontId="12" fillId="0" borderId="29" xfId="2" applyNumberFormat="1" applyFont="1" applyBorder="1" applyAlignment="1">
      <alignment horizontal="left" vertical="center" wrapText="1"/>
    </xf>
    <xf numFmtId="165" fontId="12" fillId="0" borderId="13" xfId="2" applyNumberFormat="1" applyFont="1" applyBorder="1" applyAlignment="1">
      <alignment horizontal="left" vertical="center" wrapText="1"/>
    </xf>
    <xf numFmtId="164" fontId="37" fillId="0" borderId="20" xfId="0" applyNumberFormat="1" applyFont="1" applyBorder="1" applyAlignment="1">
      <alignment horizontal="center" vertical="center"/>
    </xf>
    <xf numFmtId="164" fontId="37" fillId="0" borderId="17" xfId="0" applyNumberFormat="1" applyFont="1" applyBorder="1" applyAlignment="1">
      <alignment horizontal="center" vertical="center"/>
    </xf>
    <xf numFmtId="164" fontId="37" fillId="0" borderId="40" xfId="0" applyNumberFormat="1" applyFont="1" applyBorder="1" applyAlignment="1">
      <alignment horizontal="center" vertical="center"/>
    </xf>
    <xf numFmtId="0" fontId="5" fillId="0" borderId="0" xfId="2" applyAlignment="1">
      <alignment horizontal="center"/>
    </xf>
    <xf numFmtId="0" fontId="5" fillId="2" borderId="0" xfId="2" applyFill="1" applyAlignment="1">
      <alignment horizontal="center"/>
    </xf>
    <xf numFmtId="0" fontId="1" fillId="0" borderId="9" xfId="5" applyBorder="1" applyAlignment="1">
      <alignment horizontal="center"/>
    </xf>
    <xf numFmtId="0" fontId="5" fillId="0" borderId="8" xfId="2" applyBorder="1" applyAlignment="1">
      <alignment horizontal="center"/>
    </xf>
    <xf numFmtId="164" fontId="37" fillId="0" borderId="50" xfId="0" applyNumberFormat="1" applyFont="1" applyBorder="1" applyAlignment="1">
      <alignment horizontal="center" vertical="center"/>
    </xf>
    <xf numFmtId="164" fontId="4" fillId="6" borderId="23" xfId="2" applyNumberFormat="1" applyFont="1" applyFill="1" applyBorder="1" applyAlignment="1" applyProtection="1">
      <alignment horizontal="center" vertical="center" wrapText="1"/>
      <protection locked="0"/>
    </xf>
    <xf numFmtId="164" fontId="4" fillId="6" borderId="123" xfId="2" applyNumberFormat="1" applyFont="1" applyFill="1" applyBorder="1" applyAlignment="1">
      <alignment horizontal="center" vertical="center"/>
    </xf>
    <xf numFmtId="164" fontId="4" fillId="6" borderId="125" xfId="2" applyNumberFormat="1" applyFont="1" applyFill="1" applyBorder="1" applyAlignment="1">
      <alignment horizontal="center" vertical="center"/>
    </xf>
    <xf numFmtId="164" fontId="41" fillId="0" borderId="124" xfId="0" applyNumberFormat="1" applyFont="1" applyBorder="1" applyAlignment="1">
      <alignment horizontal="center" vertical="center"/>
    </xf>
    <xf numFmtId="164" fontId="41" fillId="0" borderId="126" xfId="0" applyNumberFormat="1" applyFont="1" applyBorder="1" applyAlignment="1">
      <alignment horizontal="center" vertical="center"/>
    </xf>
    <xf numFmtId="0" fontId="4" fillId="0" borderId="24" xfId="2" applyFont="1" applyBorder="1" applyAlignment="1">
      <alignment horizontal="center" vertical="center"/>
    </xf>
    <xf numFmtId="0" fontId="4" fillId="0" borderId="16" xfId="2" applyFont="1" applyBorder="1" applyAlignment="1">
      <alignment horizontal="center" vertical="center"/>
    </xf>
    <xf numFmtId="0" fontId="4" fillId="0" borderId="25" xfId="2" applyFont="1" applyBorder="1" applyAlignment="1">
      <alignment horizontal="center" vertical="center"/>
    </xf>
    <xf numFmtId="164" fontId="4" fillId="6" borderId="23" xfId="2" applyNumberFormat="1" applyFont="1" applyFill="1" applyBorder="1" applyAlignment="1" applyProtection="1">
      <alignment horizontal="center" vertical="center"/>
      <protection locked="0"/>
    </xf>
    <xf numFmtId="164" fontId="37" fillId="0" borderId="33" xfId="2" applyNumberFormat="1" applyFont="1" applyBorder="1" applyAlignment="1">
      <alignment horizontal="center" vertical="center"/>
    </xf>
    <xf numFmtId="164" fontId="37" fillId="0" borderId="36" xfId="2" applyNumberFormat="1" applyFont="1" applyBorder="1" applyAlignment="1">
      <alignment horizontal="center" vertical="center"/>
    </xf>
    <xf numFmtId="164" fontId="37" fillId="0" borderId="59" xfId="2" applyNumberFormat="1" applyFont="1" applyBorder="1" applyAlignment="1">
      <alignment horizontal="center" vertical="center"/>
    </xf>
    <xf numFmtId="164" fontId="37" fillId="0" borderId="49" xfId="2" applyNumberFormat="1" applyFont="1" applyBorder="1" applyAlignment="1">
      <alignment horizontal="center" vertical="center"/>
    </xf>
    <xf numFmtId="0" fontId="19" fillId="0" borderId="0" xfId="2" applyFont="1" applyAlignment="1">
      <alignment horizontal="center" vertical="center"/>
    </xf>
    <xf numFmtId="164" fontId="37" fillId="0" borderId="34" xfId="2" applyNumberFormat="1" applyFont="1" applyBorder="1" applyAlignment="1">
      <alignment horizontal="center" vertical="center"/>
    </xf>
    <xf numFmtId="164" fontId="37" fillId="0" borderId="35" xfId="2" applyNumberFormat="1" applyFont="1" applyBorder="1" applyAlignment="1">
      <alignment horizontal="center" vertical="center"/>
    </xf>
    <xf numFmtId="164" fontId="37" fillId="0" borderId="26" xfId="2" applyNumberFormat="1" applyFont="1" applyBorder="1" applyAlignment="1">
      <alignment horizontal="center" vertical="center"/>
    </xf>
    <xf numFmtId="164" fontId="37" fillId="0" borderId="28" xfId="2" applyNumberFormat="1" applyFont="1" applyBorder="1" applyAlignment="1">
      <alignment horizontal="center" vertical="center"/>
    </xf>
    <xf numFmtId="166" fontId="4" fillId="0" borderId="75" xfId="2" applyNumberFormat="1" applyFont="1" applyBorder="1" applyAlignment="1">
      <alignment horizontal="center"/>
    </xf>
    <xf numFmtId="166" fontId="4" fillId="0" borderId="22" xfId="2" applyNumberFormat="1" applyFont="1" applyBorder="1" applyAlignment="1">
      <alignment horizontal="center"/>
    </xf>
    <xf numFmtId="166" fontId="4" fillId="0" borderId="42" xfId="2" applyNumberFormat="1" applyFont="1" applyBorder="1" applyAlignment="1">
      <alignment horizontal="center"/>
    </xf>
    <xf numFmtId="164" fontId="4" fillId="0" borderId="24" xfId="2" applyNumberFormat="1" applyFont="1" applyBorder="1" applyAlignment="1">
      <alignment horizontal="center"/>
    </xf>
    <xf numFmtId="164" fontId="4" fillId="0" borderId="16" xfId="2" applyNumberFormat="1" applyFont="1" applyBorder="1" applyAlignment="1">
      <alignment horizontal="center"/>
    </xf>
    <xf numFmtId="164" fontId="4" fillId="0" borderId="39" xfId="2" applyNumberFormat="1" applyFont="1" applyBorder="1" applyAlignment="1">
      <alignment horizontal="center"/>
    </xf>
    <xf numFmtId="164" fontId="4" fillId="0" borderId="26" xfId="2" applyNumberFormat="1" applyFont="1" applyBorder="1" applyAlignment="1">
      <alignment horizontal="center"/>
    </xf>
    <xf numFmtId="164" fontId="4" fillId="0" borderId="27" xfId="2" applyNumberFormat="1" applyFont="1" applyBorder="1" applyAlignment="1">
      <alignment horizontal="center"/>
    </xf>
    <xf numFmtId="164" fontId="4" fillId="0" borderId="45" xfId="2" applyNumberFormat="1" applyFont="1" applyBorder="1" applyAlignment="1">
      <alignment horizontal="center"/>
    </xf>
    <xf numFmtId="1" fontId="4" fillId="6" borderId="23" xfId="2" applyNumberFormat="1" applyFont="1" applyFill="1" applyBorder="1" applyAlignment="1" applyProtection="1">
      <alignment horizontal="center" vertical="center"/>
      <protection locked="0"/>
    </xf>
    <xf numFmtId="164" fontId="4" fillId="6" borderId="47" xfId="2" applyNumberFormat="1" applyFont="1" applyFill="1" applyBorder="1" applyAlignment="1" applyProtection="1">
      <alignment horizontal="center" vertical="center"/>
      <protection locked="0"/>
    </xf>
    <xf numFmtId="164" fontId="4" fillId="6" borderId="48" xfId="2" applyNumberFormat="1" applyFont="1" applyFill="1" applyBorder="1" applyAlignment="1" applyProtection="1">
      <alignment horizontal="center" vertical="center"/>
      <protection locked="0"/>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1" fontId="37" fillId="0" borderId="34" xfId="2" applyNumberFormat="1" applyFont="1" applyBorder="1" applyAlignment="1">
      <alignment horizontal="center" vertical="center"/>
    </xf>
    <xf numFmtId="1" fontId="37" fillId="0" borderId="35" xfId="2" applyNumberFormat="1" applyFont="1" applyBorder="1" applyAlignment="1">
      <alignment horizontal="center" vertical="center"/>
    </xf>
    <xf numFmtId="164" fontId="4" fillId="6" borderId="24" xfId="2" applyNumberFormat="1" applyFont="1" applyFill="1" applyBorder="1" applyAlignment="1" applyProtection="1">
      <alignment horizontal="center" vertical="center"/>
      <protection locked="0"/>
    </xf>
    <xf numFmtId="164" fontId="4" fillId="6" borderId="25" xfId="2" applyNumberFormat="1" applyFont="1" applyFill="1" applyBorder="1" applyAlignment="1" applyProtection="1">
      <alignment horizontal="center" vertical="center"/>
      <protection locked="0"/>
    </xf>
    <xf numFmtId="1" fontId="4" fillId="6" borderId="24" xfId="2" applyNumberFormat="1" applyFont="1" applyFill="1" applyBorder="1" applyAlignment="1" applyProtection="1">
      <alignment horizontal="center" vertical="center"/>
      <protection locked="0"/>
    </xf>
    <xf numFmtId="1" fontId="4" fillId="6" borderId="25" xfId="2" applyNumberFormat="1" applyFont="1" applyFill="1" applyBorder="1" applyAlignment="1" applyProtection="1">
      <alignment horizontal="center" vertical="center"/>
      <protection locked="0"/>
    </xf>
    <xf numFmtId="0" fontId="12" fillId="0" borderId="109" xfId="2" applyFont="1" applyBorder="1" applyAlignment="1">
      <alignment horizontal="center" vertical="center"/>
    </xf>
    <xf numFmtId="0" fontId="12" fillId="0" borderId="110" xfId="2" applyFont="1" applyBorder="1" applyAlignment="1">
      <alignment horizontal="center" vertical="center"/>
    </xf>
    <xf numFmtId="0" fontId="4" fillId="6" borderId="123" xfId="2" applyFont="1" applyFill="1" applyBorder="1" applyAlignment="1">
      <alignment horizontal="center" vertical="center"/>
    </xf>
    <xf numFmtId="0" fontId="4" fillId="6" borderId="125" xfId="2" applyFont="1" applyFill="1" applyBorder="1" applyAlignment="1">
      <alignment horizontal="center" vertical="center"/>
    </xf>
    <xf numFmtId="0" fontId="12" fillId="0" borderId="52" xfId="2" applyFont="1" applyBorder="1" applyAlignment="1">
      <alignment vertical="center"/>
    </xf>
    <xf numFmtId="0" fontId="12" fillId="0" borderId="51" xfId="2" applyFont="1" applyBorder="1" applyAlignment="1">
      <alignment vertical="center"/>
    </xf>
    <xf numFmtId="164" fontId="41" fillId="0" borderId="24" xfId="2" applyNumberFormat="1" applyFont="1" applyBorder="1" applyAlignment="1">
      <alignment horizontal="center" vertical="center"/>
    </xf>
    <xf numFmtId="164" fontId="41" fillId="0" borderId="39" xfId="2" applyNumberFormat="1" applyFont="1" applyBorder="1" applyAlignment="1">
      <alignment horizontal="center" vertical="center"/>
    </xf>
    <xf numFmtId="164" fontId="4" fillId="6" borderId="24" xfId="2" applyNumberFormat="1" applyFont="1" applyFill="1" applyBorder="1" applyAlignment="1">
      <alignment horizontal="center" vertical="center"/>
    </xf>
    <xf numFmtId="164" fontId="4" fillId="6" borderId="25" xfId="2" applyNumberFormat="1" applyFont="1" applyFill="1" applyBorder="1" applyAlignment="1">
      <alignment horizontal="center" vertical="center"/>
    </xf>
    <xf numFmtId="164" fontId="37" fillId="0" borderId="37" xfId="2" applyNumberFormat="1" applyFont="1" applyBorder="1" applyAlignment="1">
      <alignment horizontal="center" vertical="center"/>
    </xf>
    <xf numFmtId="164" fontId="37" fillId="0" borderId="38" xfId="2" applyNumberFormat="1" applyFont="1" applyBorder="1" applyAlignment="1">
      <alignment horizontal="center" vertical="center"/>
    </xf>
    <xf numFmtId="0" fontId="8" fillId="5" borderId="10" xfId="2" applyFont="1" applyFill="1" applyBorder="1" applyAlignment="1">
      <alignment horizontal="center" vertical="center" wrapText="1"/>
    </xf>
    <xf numFmtId="0" fontId="8" fillId="5" borderId="15" xfId="2" applyFont="1" applyFill="1" applyBorder="1" applyAlignment="1">
      <alignment horizontal="center" vertical="center" wrapText="1"/>
    </xf>
    <xf numFmtId="0" fontId="8" fillId="5" borderId="11" xfId="2" applyFont="1" applyFill="1" applyBorder="1" applyAlignment="1">
      <alignment horizontal="center" vertical="center" wrapText="1"/>
    </xf>
    <xf numFmtId="0" fontId="8" fillId="5" borderId="12" xfId="2" applyFont="1" applyFill="1" applyBorder="1" applyAlignment="1">
      <alignment horizontal="center" vertical="center" wrapText="1"/>
    </xf>
    <xf numFmtId="0" fontId="8" fillId="5" borderId="29" xfId="2" applyFont="1" applyFill="1" applyBorder="1" applyAlignment="1">
      <alignment horizontal="center" vertical="center" wrapText="1"/>
    </xf>
    <xf numFmtId="0" fontId="8" fillId="5" borderId="0" xfId="2" applyFont="1" applyFill="1" applyAlignment="1">
      <alignment horizontal="center" vertical="center" wrapText="1"/>
    </xf>
    <xf numFmtId="0" fontId="8" fillId="5" borderId="6" xfId="2" applyFont="1" applyFill="1" applyBorder="1" applyAlignment="1">
      <alignment horizontal="center" vertical="center" wrapText="1"/>
    </xf>
    <xf numFmtId="0" fontId="8" fillId="5" borderId="9" xfId="2" applyFont="1" applyFill="1" applyBorder="1" applyAlignment="1">
      <alignment horizontal="center" vertical="center"/>
    </xf>
    <xf numFmtId="0" fontId="8" fillId="5" borderId="1" xfId="2" applyFont="1" applyFill="1" applyBorder="1" applyAlignment="1">
      <alignment horizontal="center" vertical="center"/>
    </xf>
    <xf numFmtId="0" fontId="8" fillId="5" borderId="15" xfId="2" applyFont="1" applyFill="1" applyBorder="1" applyAlignment="1">
      <alignment horizontal="center" vertical="center"/>
    </xf>
    <xf numFmtId="0" fontId="8" fillId="5" borderId="11" xfId="2" applyFont="1" applyFill="1" applyBorder="1" applyAlignment="1">
      <alignment horizontal="center" vertical="center"/>
    </xf>
    <xf numFmtId="1" fontId="37" fillId="0" borderId="24" xfId="2" applyNumberFormat="1" applyFont="1" applyBorder="1" applyAlignment="1">
      <alignment horizontal="center" vertical="center"/>
    </xf>
    <xf numFmtId="1" fontId="37" fillId="0" borderId="39" xfId="2" applyNumberFormat="1" applyFont="1" applyBorder="1" applyAlignment="1">
      <alignment horizontal="center" vertical="center"/>
    </xf>
    <xf numFmtId="164" fontId="37" fillId="0" borderId="24" xfId="2" applyNumberFormat="1" applyFont="1" applyBorder="1" applyAlignment="1">
      <alignment horizontal="center" vertical="center"/>
    </xf>
    <xf numFmtId="1" fontId="4" fillId="6" borderId="24" xfId="0" applyNumberFormat="1" applyFont="1" applyFill="1" applyBorder="1" applyAlignment="1" applyProtection="1">
      <alignment horizontal="center" vertical="center"/>
      <protection locked="0"/>
    </xf>
    <xf numFmtId="1" fontId="4" fillId="6" borderId="25" xfId="0" applyNumberFormat="1" applyFont="1" applyFill="1" applyBorder="1" applyAlignment="1" applyProtection="1">
      <alignment horizontal="center" vertical="center"/>
      <protection locked="0"/>
    </xf>
    <xf numFmtId="164" fontId="4" fillId="6" borderId="24" xfId="0" applyNumberFormat="1" applyFont="1" applyFill="1" applyBorder="1" applyAlignment="1" applyProtection="1">
      <alignment horizontal="center" vertical="center"/>
      <protection locked="0"/>
    </xf>
    <xf numFmtId="164" fontId="4" fillId="6" borderId="25" xfId="0" applyNumberFormat="1" applyFont="1" applyFill="1" applyBorder="1" applyAlignment="1" applyProtection="1">
      <alignment horizontal="center" vertical="center"/>
      <protection locked="0"/>
    </xf>
    <xf numFmtId="164" fontId="37" fillId="0" borderId="0" xfId="2" applyNumberFormat="1" applyFont="1" applyAlignment="1">
      <alignment horizontal="center" vertical="center"/>
    </xf>
    <xf numFmtId="1" fontId="37" fillId="0" borderId="0" xfId="2" applyNumberFormat="1" applyFont="1" applyAlignment="1">
      <alignment horizontal="center" vertical="center"/>
    </xf>
    <xf numFmtId="0" fontId="8" fillId="5" borderId="9"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8" xfId="0" applyFont="1" applyFill="1" applyBorder="1" applyAlignment="1">
      <alignment horizontal="center" vertical="center"/>
    </xf>
    <xf numFmtId="164" fontId="4" fillId="6" borderId="39" xfId="2" applyNumberFormat="1" applyFont="1" applyFill="1" applyBorder="1" applyAlignment="1">
      <alignment horizontal="center" vertical="center"/>
    </xf>
    <xf numFmtId="164" fontId="37" fillId="0" borderId="18" xfId="2" applyNumberFormat="1" applyFont="1" applyBorder="1" applyAlignment="1">
      <alignment horizontal="center" vertical="center"/>
    </xf>
    <xf numFmtId="164" fontId="37" fillId="0" borderId="40" xfId="2" applyNumberFormat="1" applyFont="1" applyBorder="1" applyAlignment="1">
      <alignment horizontal="center" vertical="center"/>
    </xf>
    <xf numFmtId="164" fontId="37" fillId="0" borderId="13" xfId="2" applyNumberFormat="1" applyFont="1" applyBorder="1" applyAlignment="1">
      <alignment horizontal="center" vertical="center"/>
    </xf>
    <xf numFmtId="164" fontId="37" fillId="0" borderId="34" xfId="0" applyNumberFormat="1" applyFont="1" applyBorder="1" applyAlignment="1">
      <alignment horizontal="center" vertical="center" wrapText="1"/>
    </xf>
    <xf numFmtId="164" fontId="37" fillId="0" borderId="35" xfId="0" applyNumberFormat="1" applyFont="1" applyBorder="1" applyAlignment="1">
      <alignment horizontal="center" vertical="center" wrapText="1"/>
    </xf>
    <xf numFmtId="0" fontId="4" fillId="0" borderId="20" xfId="2" applyFont="1" applyBorder="1" applyAlignment="1">
      <alignment horizontal="left" vertical="center"/>
    </xf>
    <xf numFmtId="0" fontId="4" fillId="0" borderId="17" xfId="2" applyFont="1" applyBorder="1" applyAlignment="1">
      <alignment horizontal="left" vertical="center"/>
    </xf>
    <xf numFmtId="0" fontId="4" fillId="0" borderId="36" xfId="2" applyFont="1" applyBorder="1" applyAlignment="1">
      <alignment horizontal="left" vertical="center"/>
    </xf>
    <xf numFmtId="0" fontId="4" fillId="0" borderId="30" xfId="2" applyFont="1" applyBorder="1" applyAlignment="1">
      <alignment horizontal="left" vertical="center"/>
    </xf>
    <xf numFmtId="0" fontId="4" fillId="0" borderId="0" xfId="2" applyFont="1" applyAlignment="1">
      <alignment horizontal="left" vertical="center"/>
    </xf>
    <xf numFmtId="0" fontId="4" fillId="0" borderId="35" xfId="2" applyFont="1" applyBorder="1" applyAlignment="1">
      <alignment horizontal="left" vertical="center"/>
    </xf>
    <xf numFmtId="0" fontId="4" fillId="0" borderId="21" xfId="2" applyFont="1" applyBorder="1" applyAlignment="1">
      <alignment horizontal="left" vertical="center"/>
    </xf>
    <xf numFmtId="0" fontId="4" fillId="0" borderId="18" xfId="2" applyFont="1" applyBorder="1" applyAlignment="1">
      <alignment horizontal="left" vertical="center"/>
    </xf>
    <xf numFmtId="0" fontId="4" fillId="0" borderId="38" xfId="2" applyFont="1" applyBorder="1" applyAlignment="1">
      <alignment horizontal="left" vertical="center"/>
    </xf>
    <xf numFmtId="0" fontId="4" fillId="0" borderId="33"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36" xfId="2" applyFont="1" applyBorder="1" applyAlignment="1">
      <alignment horizontal="center" vertical="center" wrapText="1"/>
    </xf>
    <xf numFmtId="0" fontId="4" fillId="0" borderId="34" xfId="2" applyFont="1" applyBorder="1" applyAlignment="1">
      <alignment horizontal="center" vertical="center" wrapText="1"/>
    </xf>
    <xf numFmtId="0" fontId="4" fillId="0" borderId="0" xfId="2" applyFont="1" applyAlignment="1">
      <alignment horizontal="center" vertical="center" wrapText="1"/>
    </xf>
    <xf numFmtId="0" fontId="4" fillId="0" borderId="35" xfId="2" applyFont="1" applyBorder="1" applyAlignment="1">
      <alignment horizontal="center" vertical="center" wrapText="1"/>
    </xf>
    <xf numFmtId="0" fontId="4" fillId="0" borderId="37"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38" xfId="2" applyFont="1" applyBorder="1" applyAlignment="1">
      <alignment horizontal="center" vertical="center" wrapText="1"/>
    </xf>
    <xf numFmtId="0" fontId="4" fillId="0" borderId="40" xfId="2" applyFont="1" applyBorder="1" applyAlignment="1">
      <alignment horizontal="center" vertical="center" wrapText="1"/>
    </xf>
    <xf numFmtId="0" fontId="4" fillId="0" borderId="6" xfId="2" applyFont="1" applyBorder="1" applyAlignment="1">
      <alignment horizontal="center" vertical="center" wrapText="1"/>
    </xf>
    <xf numFmtId="0" fontId="4" fillId="0" borderId="41" xfId="2" applyFont="1" applyBorder="1" applyAlignment="1">
      <alignment horizontal="center" vertical="center" wrapText="1"/>
    </xf>
    <xf numFmtId="0" fontId="4" fillId="0" borderId="122" xfId="2" applyFont="1" applyBorder="1" applyAlignment="1">
      <alignment horizontal="center" vertical="center"/>
    </xf>
    <xf numFmtId="0" fontId="4" fillId="0" borderId="33" xfId="0" applyFont="1" applyBorder="1" applyAlignment="1">
      <alignment horizontal="left" vertical="center" wrapText="1"/>
    </xf>
    <xf numFmtId="0" fontId="4" fillId="0" borderId="17" xfId="0" applyFont="1" applyBorder="1" applyAlignment="1">
      <alignment horizontal="left" vertical="center" wrapText="1"/>
    </xf>
    <xf numFmtId="0" fontId="4" fillId="0" borderId="36" xfId="0" applyFont="1" applyBorder="1" applyAlignment="1">
      <alignment horizontal="left" vertical="center" wrapText="1"/>
    </xf>
    <xf numFmtId="0" fontId="4" fillId="0" borderId="59" xfId="0" applyFont="1" applyBorder="1" applyAlignment="1">
      <alignment horizontal="left" vertical="center" wrapText="1"/>
    </xf>
    <xf numFmtId="0" fontId="4" fillId="0" borderId="29" xfId="0" applyFont="1" applyBorder="1" applyAlignment="1">
      <alignment horizontal="left" vertical="center" wrapText="1"/>
    </xf>
    <xf numFmtId="0" fontId="4" fillId="0" borderId="49" xfId="0" applyFont="1" applyBorder="1" applyAlignment="1">
      <alignment horizontal="left" vertical="center" wrapText="1"/>
    </xf>
    <xf numFmtId="0" fontId="8" fillId="5" borderId="8" xfId="2" applyFont="1" applyFill="1" applyBorder="1" applyAlignment="1">
      <alignment horizontal="center" vertical="center"/>
    </xf>
    <xf numFmtId="0" fontId="4" fillId="0" borderId="39" xfId="2" applyFont="1" applyBorder="1" applyAlignment="1">
      <alignment horizontal="center" vertical="center"/>
    </xf>
    <xf numFmtId="0" fontId="4" fillId="0" borderId="26" xfId="2" applyFont="1" applyBorder="1" applyAlignment="1">
      <alignment horizontal="center" vertical="center"/>
    </xf>
    <xf numFmtId="0" fontId="4" fillId="0" borderId="27" xfId="2" applyFont="1" applyBorder="1" applyAlignment="1">
      <alignment horizontal="center" vertical="center"/>
    </xf>
    <xf numFmtId="0" fontId="4" fillId="0" borderId="28" xfId="2" applyFont="1" applyBorder="1" applyAlignment="1">
      <alignment horizontal="center" vertical="center"/>
    </xf>
    <xf numFmtId="0" fontId="4" fillId="0" borderId="45" xfId="2" applyFont="1" applyBorder="1" applyAlignment="1">
      <alignment horizontal="center" vertical="center"/>
    </xf>
    <xf numFmtId="0" fontId="3" fillId="5" borderId="10"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1" xfId="0" applyFont="1" applyFill="1" applyBorder="1" applyAlignment="1">
      <alignment horizontal="center" vertical="center"/>
    </xf>
    <xf numFmtId="0" fontId="4" fillId="0" borderId="75" xfId="2" applyFont="1" applyBorder="1" applyAlignment="1">
      <alignment horizontal="center" vertical="center"/>
    </xf>
    <xf numFmtId="0" fontId="4" fillId="0" borderId="22" xfId="2" applyFont="1" applyBorder="1" applyAlignment="1">
      <alignment horizontal="center" vertical="center"/>
    </xf>
    <xf numFmtId="0" fontId="4" fillId="0" borderId="42" xfId="2" applyFont="1" applyBorder="1" applyAlignment="1">
      <alignment horizontal="center" vertical="center"/>
    </xf>
    <xf numFmtId="0" fontId="4" fillId="0" borderId="74" xfId="2" applyFont="1" applyBorder="1" applyAlignment="1">
      <alignment horizontal="center" vertical="center"/>
    </xf>
    <xf numFmtId="1" fontId="42" fillId="0" borderId="9" xfId="1" applyNumberFormat="1" applyFont="1" applyBorder="1" applyAlignment="1">
      <alignment horizontal="center" vertical="center"/>
    </xf>
    <xf numFmtId="1" fontId="42" fillId="0" borderId="1" xfId="1" applyNumberFormat="1" applyFont="1" applyBorder="1" applyAlignment="1">
      <alignment horizontal="center" vertical="center"/>
    </xf>
    <xf numFmtId="1" fontId="42" fillId="0" borderId="8" xfId="1" applyNumberFormat="1" applyFont="1" applyBorder="1" applyAlignment="1">
      <alignment horizontal="center" vertical="center"/>
    </xf>
    <xf numFmtId="164" fontId="2" fillId="0" borderId="15" xfId="1" applyNumberFormat="1" applyBorder="1" applyAlignment="1">
      <alignment horizontal="center" vertical="center"/>
    </xf>
    <xf numFmtId="0" fontId="4" fillId="0" borderId="24" xfId="2" applyFont="1" applyBorder="1" applyAlignment="1">
      <alignment horizontal="left" vertical="center"/>
    </xf>
    <xf numFmtId="0" fontId="4" fillId="0" borderId="16" xfId="2" applyFont="1" applyBorder="1" applyAlignment="1">
      <alignment horizontal="left" vertical="center"/>
    </xf>
    <xf numFmtId="0" fontId="4" fillId="0" borderId="39" xfId="2" applyFont="1" applyBorder="1" applyAlignment="1">
      <alignment horizontal="left" vertical="center"/>
    </xf>
    <xf numFmtId="0" fontId="4" fillId="0" borderId="33" xfId="2" applyFont="1" applyBorder="1" applyAlignment="1">
      <alignment horizontal="left" vertical="center"/>
    </xf>
    <xf numFmtId="0" fontId="4" fillId="0" borderId="40" xfId="2" applyFont="1" applyBorder="1" applyAlignment="1">
      <alignment horizontal="left" vertical="center"/>
    </xf>
    <xf numFmtId="0" fontId="4" fillId="0" borderId="52" xfId="2" applyFont="1" applyBorder="1" applyAlignment="1">
      <alignment horizontal="left" vertical="center" wrapText="1"/>
    </xf>
    <xf numFmtId="0" fontId="4" fillId="0" borderId="15" xfId="2" applyFont="1" applyBorder="1" applyAlignment="1">
      <alignment horizontal="left" vertical="center" wrapText="1"/>
    </xf>
    <xf numFmtId="0" fontId="4" fillId="0" borderId="11" xfId="2" applyFont="1" applyBorder="1" applyAlignment="1">
      <alignment horizontal="left" vertical="center" wrapText="1"/>
    </xf>
    <xf numFmtId="0" fontId="4" fillId="0" borderId="37" xfId="2" applyFont="1" applyBorder="1" applyAlignment="1">
      <alignment horizontal="left" vertical="center" wrapText="1"/>
    </xf>
    <xf numFmtId="0" fontId="4" fillId="0" borderId="18" xfId="2" applyFont="1" applyBorder="1" applyAlignment="1">
      <alignment horizontal="left" vertical="center" wrapText="1"/>
    </xf>
    <xf numFmtId="0" fontId="4" fillId="0" borderId="41" xfId="2" applyFont="1" applyBorder="1" applyAlignment="1">
      <alignment horizontal="left" vertical="center" wrapText="1"/>
    </xf>
    <xf numFmtId="0" fontId="29" fillId="0" borderId="76" xfId="2" applyFont="1" applyBorder="1" applyAlignment="1">
      <alignment horizontal="center" vertical="center"/>
    </xf>
    <xf numFmtId="0" fontId="29" fillId="0" borderId="77" xfId="2" applyFont="1" applyBorder="1" applyAlignment="1">
      <alignment horizontal="center" vertical="center"/>
    </xf>
    <xf numFmtId="0" fontId="29" fillId="0" borderId="85" xfId="2" applyFont="1" applyBorder="1" applyAlignment="1">
      <alignment horizontal="center" vertical="center"/>
    </xf>
    <xf numFmtId="0" fontId="29" fillId="0" borderId="79" xfId="2" applyFont="1" applyBorder="1" applyAlignment="1">
      <alignment horizontal="center" vertical="center"/>
    </xf>
    <xf numFmtId="0" fontId="29" fillId="0" borderId="0" xfId="2" applyFont="1" applyAlignment="1">
      <alignment horizontal="center" vertical="center"/>
    </xf>
    <xf numFmtId="0" fontId="29" fillId="0" borderId="87" xfId="2" applyFont="1" applyBorder="1" applyAlignment="1">
      <alignment horizontal="center" vertical="center"/>
    </xf>
    <xf numFmtId="0" fontId="29" fillId="0" borderId="88" xfId="2" applyFont="1" applyBorder="1" applyAlignment="1">
      <alignment horizontal="center" vertical="center"/>
    </xf>
    <xf numFmtId="0" fontId="29" fillId="0" borderId="89" xfId="2" applyFont="1" applyBorder="1" applyAlignment="1">
      <alignment horizontal="center" vertical="center"/>
    </xf>
    <xf numFmtId="0" fontId="29" fillId="0" borderId="90" xfId="2" applyFont="1" applyBorder="1" applyAlignment="1">
      <alignment horizontal="center" vertical="center"/>
    </xf>
    <xf numFmtId="0" fontId="50" fillId="0" borderId="133" xfId="2" applyFont="1" applyBorder="1" applyAlignment="1">
      <alignment vertical="center" wrapText="1"/>
    </xf>
    <xf numFmtId="0" fontId="50" fillId="0" borderId="134" xfId="2" applyFont="1" applyBorder="1" applyAlignment="1">
      <alignment vertical="center" wrapText="1"/>
    </xf>
    <xf numFmtId="0" fontId="47" fillId="0" borderId="0" xfId="2" applyFont="1" applyAlignment="1">
      <alignment horizontal="left" vertical="center" wrapText="1"/>
    </xf>
    <xf numFmtId="0" fontId="29" fillId="0" borderId="76" xfId="2" applyFont="1" applyBorder="1" applyAlignment="1">
      <alignment horizontal="center" vertical="center" wrapText="1"/>
    </xf>
    <xf numFmtId="0" fontId="48" fillId="0" borderId="93" xfId="2" applyFont="1" applyBorder="1" applyAlignment="1">
      <alignment horizontal="center" vertical="center" wrapText="1"/>
    </xf>
    <xf numFmtId="0" fontId="48" fillId="0" borderId="96" xfId="2" applyFont="1" applyBorder="1" applyAlignment="1">
      <alignment horizontal="center" vertical="center" wrapText="1"/>
    </xf>
    <xf numFmtId="0" fontId="48" fillId="0" borderId="94" xfId="2" applyFont="1" applyBorder="1" applyAlignment="1">
      <alignment horizontal="center" vertical="center"/>
    </xf>
    <xf numFmtId="0" fontId="48" fillId="0" borderId="95" xfId="2" applyFont="1" applyBorder="1" applyAlignment="1">
      <alignment horizontal="center" vertical="center"/>
    </xf>
    <xf numFmtId="0" fontId="48" fillId="0" borderId="137" xfId="2" applyFont="1" applyBorder="1" applyAlignment="1">
      <alignment horizontal="center" vertical="center"/>
    </xf>
  </cellXfs>
  <cellStyles count="6">
    <cellStyle name="Comma 2" xfId="3" xr:uid="{00000000-0005-0000-0000-000000000000}"/>
    <cellStyle name="Currency 2" xfId="4" xr:uid="{00000000-0005-0000-0000-000001000000}"/>
    <cellStyle name="Normal" xfId="0" builtinId="0"/>
    <cellStyle name="Normal 2" xfId="1" xr:uid="{00000000-0005-0000-0000-000003000000}"/>
    <cellStyle name="Normal 2 2" xfId="5" xr:uid="{00000000-0005-0000-0000-000004000000}"/>
    <cellStyle name="Normal 3" xfId="2" xr:uid="{00000000-0005-0000-0000-000005000000}"/>
  </cellStyles>
  <dxfs count="9">
    <dxf>
      <font>
        <color theme="0"/>
      </font>
      <fill>
        <patternFill patternType="none">
          <bgColor auto="1"/>
        </patternFill>
      </fill>
      <border>
        <left style="hair">
          <color auto="1"/>
        </left>
        <right style="hair">
          <color auto="1"/>
        </right>
        <top style="hair">
          <color auto="1"/>
        </top>
        <bottom style="hair">
          <color auto="1"/>
        </bottom>
      </border>
    </dxf>
    <dxf>
      <font>
        <color theme="0"/>
      </font>
      <fill>
        <patternFill patternType="none">
          <bgColor auto="1"/>
        </patternFill>
      </fill>
      <border>
        <left style="hair">
          <color auto="1"/>
        </left>
        <right style="hair">
          <color auto="1"/>
        </right>
        <top style="hair">
          <color auto="1"/>
        </top>
        <bottom style="hair">
          <color auto="1"/>
        </bottom>
      </border>
    </dxf>
    <dxf>
      <font>
        <color theme="0"/>
      </font>
      <fill>
        <patternFill patternType="none">
          <bgColor auto="1"/>
        </patternFill>
      </fill>
      <border>
        <left style="hair">
          <color auto="1"/>
        </left>
        <right style="hair">
          <color auto="1"/>
        </right>
        <top style="hair">
          <color auto="1"/>
        </top>
        <bottom style="hair">
          <color auto="1"/>
        </bottom>
      </border>
    </dxf>
    <dxf>
      <font>
        <color theme="0"/>
      </font>
      <fill>
        <patternFill patternType="none">
          <bgColor auto="1"/>
        </patternFill>
      </fill>
      <border>
        <left style="hair">
          <color auto="1"/>
        </left>
        <right style="hair">
          <color auto="1"/>
        </right>
        <top style="hair">
          <color auto="1"/>
        </top>
        <bottom style="hair">
          <color auto="1"/>
        </bottom>
        <vertical/>
        <horizontal/>
      </border>
    </dxf>
    <dxf>
      <font>
        <color theme="0"/>
      </font>
      <fill>
        <patternFill patternType="none">
          <bgColor auto="1"/>
        </patternFill>
      </fill>
      <border>
        <left style="hair">
          <color auto="1"/>
        </left>
        <right style="hair">
          <color auto="1"/>
        </right>
        <top style="hair">
          <color auto="1"/>
        </top>
        <bottom style="hair">
          <color auto="1"/>
        </bottom>
      </border>
    </dxf>
    <dxf>
      <font>
        <color theme="0"/>
      </font>
      <fill>
        <patternFill patternType="none">
          <bgColor auto="1"/>
        </patternFill>
      </fill>
      <border>
        <left style="hair">
          <color auto="1"/>
        </left>
        <right style="hair">
          <color auto="1"/>
        </right>
        <top style="hair">
          <color auto="1"/>
        </top>
        <bottom style="hair">
          <color auto="1"/>
        </bottom>
      </border>
    </dxf>
    <dxf>
      <font>
        <color theme="0"/>
      </font>
      <fill>
        <patternFill patternType="none">
          <bgColor auto="1"/>
        </patternFill>
      </fill>
      <border>
        <left style="hair">
          <color auto="1"/>
        </left>
        <right style="hair">
          <color auto="1"/>
        </right>
        <top style="hair">
          <color auto="1"/>
        </top>
        <bottom style="hair">
          <color auto="1"/>
        </bottom>
      </border>
    </dxf>
    <dxf>
      <font>
        <color theme="0"/>
      </font>
      <fill>
        <patternFill patternType="none">
          <bgColor auto="1"/>
        </patternFill>
      </fill>
      <border>
        <left/>
        <right/>
        <top/>
        <bottom/>
        <vertical/>
        <horizontal/>
      </border>
    </dxf>
    <dxf>
      <font>
        <b/>
        <i val="0"/>
        <color rgb="FFFF0000"/>
      </font>
    </dxf>
  </dxfs>
  <tableStyles count="0" defaultTableStyle="TableStyleMedium9" defaultPivotStyle="PivotStyleLight16"/>
  <colors>
    <mruColors>
      <color rgb="FFFFFFE6"/>
      <color rgb="FFFFE9D7"/>
      <color rgb="FFEEF5F6"/>
      <color rgb="FFEFF3F5"/>
      <color rgb="FF00FFCC"/>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20" normalizeH="0" baseline="0">
                <a:solidFill>
                  <a:sysClr val="windowText" lastClr="000000"/>
                </a:solidFill>
                <a:latin typeface="+mn-lt"/>
                <a:ea typeface="+mn-ea"/>
                <a:cs typeface="+mn-cs"/>
              </a:defRPr>
            </a:pPr>
            <a:r>
              <a:rPr lang="en-US" sz="1200">
                <a:solidFill>
                  <a:sysClr val="windowText" lastClr="000000"/>
                </a:solidFill>
              </a:rPr>
              <a:t>domestic demand </a:t>
            </a:r>
            <a:r>
              <a:rPr lang="en-US" sz="1200" baseline="0">
                <a:solidFill>
                  <a:sysClr val="windowText" lastClr="000000"/>
                </a:solidFill>
              </a:rPr>
              <a:t>vs total wsfu*</a:t>
            </a:r>
            <a:endParaRPr lang="en-US" sz="1200">
              <a:solidFill>
                <a:sysClr val="windowText" lastClr="000000"/>
              </a:solidFill>
            </a:endParaRPr>
          </a:p>
        </c:rich>
      </c:tx>
      <c:layout>
        <c:manualLayout>
          <c:xMode val="edge"/>
          <c:yMode val="edge"/>
          <c:x val="0.32760199004975127"/>
          <c:y val="4.0404048973525064E-2"/>
        </c:manualLayout>
      </c:layout>
      <c:overlay val="0"/>
      <c:spPr>
        <a:noFill/>
        <a:ln>
          <a:solidFill>
            <a:schemeClr val="tx1"/>
          </a:solidFill>
        </a:ln>
        <a:effectLst/>
      </c:spPr>
      <c:txPr>
        <a:bodyPr rot="0" spcFirstLastPara="1" vertOverflow="ellipsis" vert="horz" wrap="square" anchor="ctr" anchorCtr="1"/>
        <a:lstStyle/>
        <a:p>
          <a:pPr>
            <a:defRPr sz="1200" b="1" i="0" u="none" strike="noStrike" kern="1200" cap="all" spc="120" normalizeH="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722458573275356"/>
          <c:y val="1.788005578800558E-2"/>
          <c:w val="0.84480228777372979"/>
          <c:h val="0.85047341668091248"/>
        </c:manualLayout>
      </c:layout>
      <c:scatterChart>
        <c:scatterStyle val="smoothMarker"/>
        <c:varyColors val="0"/>
        <c:ser>
          <c:idx val="0"/>
          <c:order val="0"/>
          <c:spPr>
            <a:ln w="22225" cap="rnd">
              <a:solidFill>
                <a:schemeClr val="accent1"/>
              </a:solidFill>
              <a:round/>
            </a:ln>
            <a:effectLst/>
          </c:spPr>
          <c:marker>
            <c:symbol val="none"/>
          </c:marker>
          <c:xVal>
            <c:numRef>
              <c:f>CV!$AN$3:$AN$54</c:f>
              <c:numCache>
                <c:formatCode>0</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25</c:v>
                </c:pt>
                <c:pt idx="21">
                  <c:v>30</c:v>
                </c:pt>
                <c:pt idx="22">
                  <c:v>35</c:v>
                </c:pt>
                <c:pt idx="23">
                  <c:v>40</c:v>
                </c:pt>
                <c:pt idx="24">
                  <c:v>45</c:v>
                </c:pt>
                <c:pt idx="25">
                  <c:v>50</c:v>
                </c:pt>
                <c:pt idx="26">
                  <c:v>60</c:v>
                </c:pt>
                <c:pt idx="27">
                  <c:v>70</c:v>
                </c:pt>
                <c:pt idx="28">
                  <c:v>80</c:v>
                </c:pt>
                <c:pt idx="29">
                  <c:v>90</c:v>
                </c:pt>
                <c:pt idx="30">
                  <c:v>100</c:v>
                </c:pt>
                <c:pt idx="31">
                  <c:v>120</c:v>
                </c:pt>
                <c:pt idx="32">
                  <c:v>140</c:v>
                </c:pt>
                <c:pt idx="33">
                  <c:v>160</c:v>
                </c:pt>
                <c:pt idx="34">
                  <c:v>180</c:v>
                </c:pt>
                <c:pt idx="35">
                  <c:v>200</c:v>
                </c:pt>
                <c:pt idx="36">
                  <c:v>225</c:v>
                </c:pt>
                <c:pt idx="37">
                  <c:v>250</c:v>
                </c:pt>
                <c:pt idx="38">
                  <c:v>275</c:v>
                </c:pt>
                <c:pt idx="39">
                  <c:v>300</c:v>
                </c:pt>
                <c:pt idx="40">
                  <c:v>400</c:v>
                </c:pt>
                <c:pt idx="41">
                  <c:v>500</c:v>
                </c:pt>
                <c:pt idx="42">
                  <c:v>750</c:v>
                </c:pt>
                <c:pt idx="43">
                  <c:v>1000</c:v>
                </c:pt>
                <c:pt idx="44">
                  <c:v>1250</c:v>
                </c:pt>
                <c:pt idx="45">
                  <c:v>1500</c:v>
                </c:pt>
                <c:pt idx="46">
                  <c:v>1750</c:v>
                </c:pt>
                <c:pt idx="47">
                  <c:v>2000</c:v>
                </c:pt>
                <c:pt idx="48">
                  <c:v>2500</c:v>
                </c:pt>
                <c:pt idx="49">
                  <c:v>3000</c:v>
                </c:pt>
                <c:pt idx="50">
                  <c:v>4000</c:v>
                </c:pt>
                <c:pt idx="51">
                  <c:v>5000</c:v>
                </c:pt>
              </c:numCache>
            </c:numRef>
          </c:xVal>
          <c:yVal>
            <c:numRef>
              <c:f>CV!$AO$3:$AO$54</c:f>
              <c:numCache>
                <c:formatCode>0.0</c:formatCode>
                <c:ptCount val="52"/>
                <c:pt idx="0">
                  <c:v>3</c:v>
                </c:pt>
                <c:pt idx="1">
                  <c:v>5</c:v>
                </c:pt>
                <c:pt idx="2">
                  <c:v>6.5</c:v>
                </c:pt>
                <c:pt idx="3">
                  <c:v>8</c:v>
                </c:pt>
                <c:pt idx="4">
                  <c:v>9.4</c:v>
                </c:pt>
                <c:pt idx="5">
                  <c:v>10.7</c:v>
                </c:pt>
                <c:pt idx="6">
                  <c:v>11.8</c:v>
                </c:pt>
                <c:pt idx="7">
                  <c:v>12.8</c:v>
                </c:pt>
                <c:pt idx="8">
                  <c:v>13.7</c:v>
                </c:pt>
                <c:pt idx="9">
                  <c:v>14.6</c:v>
                </c:pt>
                <c:pt idx="10">
                  <c:v>15.4</c:v>
                </c:pt>
                <c:pt idx="11">
                  <c:v>16</c:v>
                </c:pt>
                <c:pt idx="12">
                  <c:v>16.5</c:v>
                </c:pt>
                <c:pt idx="13">
                  <c:v>17</c:v>
                </c:pt>
                <c:pt idx="14">
                  <c:v>17.5</c:v>
                </c:pt>
                <c:pt idx="15">
                  <c:v>18</c:v>
                </c:pt>
                <c:pt idx="16">
                  <c:v>18.399999999999999</c:v>
                </c:pt>
                <c:pt idx="17">
                  <c:v>18.8</c:v>
                </c:pt>
                <c:pt idx="18">
                  <c:v>19.2</c:v>
                </c:pt>
                <c:pt idx="19">
                  <c:v>19.600000000000001</c:v>
                </c:pt>
                <c:pt idx="20">
                  <c:v>21.5</c:v>
                </c:pt>
                <c:pt idx="21">
                  <c:v>23.3</c:v>
                </c:pt>
                <c:pt idx="22">
                  <c:v>24.9</c:v>
                </c:pt>
                <c:pt idx="23">
                  <c:v>26.3</c:v>
                </c:pt>
                <c:pt idx="24">
                  <c:v>27.7</c:v>
                </c:pt>
                <c:pt idx="25">
                  <c:v>29.1</c:v>
                </c:pt>
                <c:pt idx="26">
                  <c:v>32</c:v>
                </c:pt>
                <c:pt idx="27">
                  <c:v>35</c:v>
                </c:pt>
                <c:pt idx="28">
                  <c:v>38</c:v>
                </c:pt>
                <c:pt idx="29">
                  <c:v>41</c:v>
                </c:pt>
                <c:pt idx="30">
                  <c:v>43.5</c:v>
                </c:pt>
                <c:pt idx="31">
                  <c:v>48</c:v>
                </c:pt>
                <c:pt idx="32">
                  <c:v>52.5</c:v>
                </c:pt>
                <c:pt idx="33">
                  <c:v>57</c:v>
                </c:pt>
                <c:pt idx="34">
                  <c:v>61</c:v>
                </c:pt>
                <c:pt idx="35">
                  <c:v>65</c:v>
                </c:pt>
                <c:pt idx="36">
                  <c:v>70</c:v>
                </c:pt>
                <c:pt idx="37">
                  <c:v>75</c:v>
                </c:pt>
                <c:pt idx="38">
                  <c:v>80</c:v>
                </c:pt>
                <c:pt idx="39">
                  <c:v>85</c:v>
                </c:pt>
                <c:pt idx="40">
                  <c:v>105</c:v>
                </c:pt>
                <c:pt idx="41">
                  <c:v>124</c:v>
                </c:pt>
                <c:pt idx="42">
                  <c:v>170</c:v>
                </c:pt>
                <c:pt idx="43">
                  <c:v>208</c:v>
                </c:pt>
                <c:pt idx="44">
                  <c:v>239</c:v>
                </c:pt>
                <c:pt idx="45">
                  <c:v>269</c:v>
                </c:pt>
                <c:pt idx="46">
                  <c:v>297</c:v>
                </c:pt>
                <c:pt idx="47">
                  <c:v>325</c:v>
                </c:pt>
                <c:pt idx="48">
                  <c:v>380</c:v>
                </c:pt>
                <c:pt idx="49">
                  <c:v>433</c:v>
                </c:pt>
                <c:pt idx="50">
                  <c:v>525</c:v>
                </c:pt>
                <c:pt idx="51">
                  <c:v>593</c:v>
                </c:pt>
              </c:numCache>
            </c:numRef>
          </c:yVal>
          <c:smooth val="1"/>
          <c:extLst>
            <c:ext xmlns:c16="http://schemas.microsoft.com/office/drawing/2014/chart" uri="{C3380CC4-5D6E-409C-BE32-E72D297353CC}">
              <c16:uniqueId val="{00000000-7E10-4540-A58F-031A1EA5CF71}"/>
            </c:ext>
          </c:extLst>
        </c:ser>
        <c:ser>
          <c:idx val="1"/>
          <c:order val="1"/>
          <c:spPr>
            <a:ln w="22225" cap="rnd">
              <a:solidFill>
                <a:srgbClr val="FF0000"/>
              </a:solidFill>
              <a:round/>
            </a:ln>
            <a:effectLst/>
          </c:spPr>
          <c:marker>
            <c:symbol val="circle"/>
            <c:size val="5"/>
            <c:spPr>
              <a:solidFill>
                <a:schemeClr val="accent6">
                  <a:lumMod val="75000"/>
                </a:schemeClr>
              </a:solidFill>
              <a:ln w="9525">
                <a:solidFill>
                  <a:schemeClr val="accent6">
                    <a:lumMod val="50000"/>
                  </a:schemeClr>
                </a:solidFill>
                <a:round/>
              </a:ln>
              <a:effectLst/>
            </c:spPr>
          </c:marker>
          <c:dPt>
            <c:idx val="0"/>
            <c:marker>
              <c:symbol val="circle"/>
              <c:size val="5"/>
              <c:spPr>
                <a:solidFill>
                  <a:schemeClr val="accent6">
                    <a:lumMod val="75000"/>
                  </a:schemeClr>
                </a:solidFill>
                <a:ln w="9525" cap="rnd">
                  <a:solidFill>
                    <a:srgbClr val="FF0000"/>
                  </a:solidFill>
                  <a:round/>
                </a:ln>
                <a:effectLst/>
              </c:spPr>
            </c:marker>
            <c:bubble3D val="0"/>
            <c:extLst>
              <c:ext xmlns:c16="http://schemas.microsoft.com/office/drawing/2014/chart" uri="{C3380CC4-5D6E-409C-BE32-E72D297353CC}">
                <c16:uniqueId val="{00000001-7E10-4540-A58F-031A1EA5CF71}"/>
              </c:ext>
            </c:extLst>
          </c:dPt>
          <c:dLbls>
            <c:dLbl>
              <c:idx val="0"/>
              <c:layout>
                <c:manualLayout>
                  <c:x val="-6.3911936381086691E-3"/>
                  <c:y val="7.128652854774061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10-4540-A58F-031A1EA5CF71}"/>
                </c:ext>
              </c:extLst>
            </c:dLbl>
            <c:numFmt formatCode="#,##0" sourceLinked="0"/>
            <c:spPr>
              <a:solidFill>
                <a:srgbClr val="FFFF99"/>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'Page 4'!$N$12</c:f>
              <c:strCache>
                <c:ptCount val="1"/>
                <c:pt idx="0">
                  <c:v> </c:v>
                </c:pt>
              </c:strCache>
            </c:strRef>
          </c:xVal>
          <c:yVal>
            <c:numRef>
              <c:f>'Page 4'!$N$13</c:f>
              <c:numCache>
                <c:formatCode>0</c:formatCode>
                <c:ptCount val="1"/>
                <c:pt idx="0">
                  <c:v>0</c:v>
                </c:pt>
              </c:numCache>
            </c:numRef>
          </c:yVal>
          <c:smooth val="1"/>
          <c:extLst>
            <c:ext xmlns:c16="http://schemas.microsoft.com/office/drawing/2014/chart" uri="{C3380CC4-5D6E-409C-BE32-E72D297353CC}">
              <c16:uniqueId val="{00000002-7E10-4540-A58F-031A1EA5CF71}"/>
            </c:ext>
          </c:extLst>
        </c:ser>
        <c:dLbls>
          <c:showLegendKey val="0"/>
          <c:showVal val="0"/>
          <c:showCatName val="0"/>
          <c:showSerName val="0"/>
          <c:showPercent val="0"/>
          <c:showBubbleSize val="0"/>
        </c:dLbls>
        <c:axId val="564391504"/>
        <c:axId val="564389152"/>
      </c:scatterChart>
      <c:valAx>
        <c:axId val="564391504"/>
        <c:scaling>
          <c:orientation val="minMax"/>
        </c:scaling>
        <c:delete val="0"/>
        <c:axPos val="b"/>
        <c:majorGridlines>
          <c:spPr>
            <a:ln w="9525" cap="flat" cmpd="sng" algn="ct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round/>
            </a:ln>
            <a:effectLst/>
          </c:spPr>
        </c:majorGridlines>
        <c:minorGridlines>
          <c:spPr>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effectLst/>
          </c:spPr>
        </c:min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total </a:t>
                </a:r>
                <a:r>
                  <a:rPr lang="en-US" baseline="0"/>
                  <a:t>wsfu*</a:t>
                </a:r>
                <a:endParaRPr lang="en-US"/>
              </a:p>
            </c:rich>
          </c:tx>
          <c:layout>
            <c:manualLayout>
              <c:xMode val="edge"/>
              <c:yMode val="edge"/>
              <c:x val="0.47839182042543188"/>
              <c:y val="0.95008201703799511"/>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out"/>
        <c:minorTickMark val="in"/>
        <c:tickLblPos val="nextTo"/>
        <c:spPr>
          <a:noFill/>
          <a:ln w="9525" cap="flat" cmpd="sng" algn="ctr">
            <a:solidFill>
              <a:schemeClr val="accent2">
                <a:lumMod val="75000"/>
              </a:schemeClr>
            </a:solidFill>
            <a:round/>
          </a:ln>
          <a:effectLst/>
        </c:spPr>
        <c:txPr>
          <a:bodyPr rot="5400000" spcFirstLastPara="1" vertOverflow="ellipsis" wrap="square" anchor="ctr" anchorCtr="1"/>
          <a:lstStyle/>
          <a:p>
            <a:pPr>
              <a:defRPr sz="800" b="1" i="0" u="none" strike="noStrike" kern="1200" cap="all" spc="120" normalizeH="0" baseline="0">
                <a:ln>
                  <a:noFill/>
                </a:ln>
                <a:solidFill>
                  <a:schemeClr val="accent2">
                    <a:lumMod val="50000"/>
                  </a:schemeClr>
                </a:solidFill>
                <a:latin typeface="+mn-lt"/>
                <a:ea typeface="+mn-ea"/>
                <a:cs typeface="+mn-cs"/>
              </a:defRPr>
            </a:pPr>
            <a:endParaRPr lang="en-US"/>
          </a:p>
        </c:txPr>
        <c:crossAx val="564389152"/>
        <c:crosses val="autoZero"/>
        <c:crossBetween val="midCat"/>
        <c:majorUnit val="300"/>
        <c:minorUnit val="100"/>
      </c:valAx>
      <c:valAx>
        <c:axId val="564389152"/>
        <c:scaling>
          <c:orientation val="minMax"/>
        </c:scaling>
        <c:delete val="0"/>
        <c:axPos val="l"/>
        <c:majorGridlines>
          <c:spPr>
            <a:ln w="9525" cap="flat" cmpd="sng" algn="ctr">
              <a:solidFill>
                <a:schemeClr val="tx2">
                  <a:lumMod val="60000"/>
                  <a:lumOff val="40000"/>
                </a:schemeClr>
              </a:solidFill>
              <a:round/>
            </a:ln>
            <a:effectLst/>
          </c:spPr>
        </c:majorGridlines>
        <c:minorGridlines>
          <c:spPr>
            <a:ln>
              <a:solidFill>
                <a:schemeClr val="accent2">
                  <a:lumMod val="50000"/>
                  <a:alpha val="16000"/>
                </a:schemeClr>
              </a:solidFill>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domestic demand, gpm</a:t>
                </a:r>
              </a:p>
            </c:rich>
          </c:tx>
          <c:layout>
            <c:manualLayout>
              <c:xMode val="edge"/>
              <c:yMode val="edge"/>
              <c:x val="9.1382457789791188E-3"/>
              <c:y val="0.39708293371148418"/>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0" sourceLinked="1"/>
        <c:majorTickMark val="out"/>
        <c:minorTickMark val="in"/>
        <c:tickLblPos val="nextTo"/>
        <c:spPr>
          <a:noFill/>
          <a:ln w="9525" cap="flat" cmpd="sng" algn="ctr">
            <a:solidFill>
              <a:schemeClr val="accent2">
                <a:lumMod val="50000"/>
              </a:schemeClr>
            </a:solidFill>
            <a:round/>
          </a:ln>
          <a:effectLst/>
        </c:spPr>
        <c:txPr>
          <a:bodyPr rot="-60000000" spcFirstLastPara="1" vertOverflow="ellipsis" vert="horz" wrap="square" anchor="ctr" anchorCtr="1"/>
          <a:lstStyle/>
          <a:p>
            <a:pPr>
              <a:defRPr sz="800" b="1" i="0" u="none" strike="noStrike" kern="1200" baseline="0">
                <a:solidFill>
                  <a:schemeClr val="accent2">
                    <a:lumMod val="50000"/>
                  </a:schemeClr>
                </a:solidFill>
                <a:latin typeface="+mn-lt"/>
                <a:ea typeface="+mn-ea"/>
                <a:cs typeface="+mn-cs"/>
              </a:defRPr>
            </a:pPr>
            <a:endParaRPr lang="en-US"/>
          </a:p>
        </c:txPr>
        <c:crossAx val="564391504"/>
        <c:crosses val="autoZero"/>
        <c:crossBetween val="midCat"/>
        <c:majorUnit val="100"/>
        <c:minorUnit val="10"/>
      </c:valAx>
      <c:spPr>
        <a:noFill/>
        <a:ln w="19050">
          <a:solidFill>
            <a:schemeClr val="accent6">
              <a:lumMod val="75000"/>
            </a:schemeClr>
          </a:solidFill>
        </a:ln>
        <a:effectLst>
          <a:glow rad="127000">
            <a:schemeClr val="accent2">
              <a:lumMod val="60000"/>
              <a:lumOff val="40000"/>
            </a:schemeClr>
          </a:glow>
        </a:effectLst>
      </c:spPr>
    </c:plotArea>
    <c:plotVisOnly val="1"/>
    <c:dispBlanksAs val="gap"/>
    <c:showDLblsOverMax val="0"/>
  </c:chart>
  <c:spPr>
    <a:noFill/>
    <a:ln w="15875" cap="flat" cmpd="dbl" algn="ctr">
      <a:noFill/>
      <a:beve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Style="combo" dx="16" fmlaLink="'Conversion Sheet A'!$B$29" fmlaRange="'Conversion Sheet A'!$A$27:$A$28" sel="1" val="0"/>
</file>

<file path=xl/ctrlProps/ctrlProp2.xml><?xml version="1.0" encoding="utf-8"?>
<formControlPr xmlns="http://schemas.microsoft.com/office/spreadsheetml/2009/9/main" objectType="Drop" dropStyle="combo" dx="16" fmlaLink="'Conversion Sheet A'!$A$34" fmlaRange="'Conversion Sheet A'!$A$32:$A$33" sel="2" val="0"/>
</file>

<file path=xl/ctrlProps/ctrlProp3.xml><?xml version="1.0" encoding="utf-8"?>
<formControlPr xmlns="http://schemas.microsoft.com/office/spreadsheetml/2009/9/main" objectType="Drop" dropStyle="combo" dx="16" fmlaLink="$G$69" fmlaRange="$G$63:$G$68" sel="1" val="0"/>
</file>

<file path=xl/ctrlProps/ctrlProp4.xml><?xml version="1.0" encoding="utf-8"?>
<formControlPr xmlns="http://schemas.microsoft.com/office/spreadsheetml/2009/9/main" objectType="Drop" dropStyle="combo" dx="16" fmlaLink="$X$65" fmlaRange="$X$63:$X$64" sel="1" val="0"/>
</file>

<file path=xl/ctrlProps/ctrlProp5.xml><?xml version="1.0" encoding="utf-8"?>
<formControlPr xmlns="http://schemas.microsoft.com/office/spreadsheetml/2009/9/main" objectType="Drop" dropStyle="combo" dx="16" fmlaLink="$O$65" fmlaRange="$O$63:$O$64" sel="1" val="0"/>
</file>

<file path=xl/ctrlProps/ctrlProp6.xml><?xml version="1.0" encoding="utf-8"?>
<formControlPr xmlns="http://schemas.microsoft.com/office/spreadsheetml/2009/9/main" objectType="Drop" dropStyle="combo" dx="16" fmlaLink="$G$58" fmlaRange="$G$56:$M$57" sel="1" val="0"/>
</file>

<file path=xl/ctrlProps/ctrlProp7.xml><?xml version="1.0" encoding="utf-8"?>
<formControlPr xmlns="http://schemas.microsoft.com/office/spreadsheetml/2009/9/main" objectType="Drop" dropStyle="combo" dx="16" fmlaLink="$G$84" fmlaRange="$G$78:$G$8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9</xdr:col>
      <xdr:colOff>104986</xdr:colOff>
      <xdr:row>6</xdr:row>
      <xdr:rowOff>121070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srcRect r="77076" b="26397"/>
        <a:stretch/>
      </xdr:blipFill>
      <xdr:spPr bwMode="auto">
        <a:xfrm>
          <a:off x="200025" y="200025"/>
          <a:ext cx="1533736" cy="1006895"/>
        </a:xfrm>
        <a:prstGeom prst="rect">
          <a:avLst/>
        </a:prstGeom>
        <a:noFill/>
      </xdr:spPr>
    </xdr:pic>
    <xdr:clientData/>
  </xdr:twoCellAnchor>
  <xdr:twoCellAnchor editAs="oneCell">
    <xdr:from>
      <xdr:col>2</xdr:col>
      <xdr:colOff>76200</xdr:colOff>
      <xdr:row>7</xdr:row>
      <xdr:rowOff>28575</xdr:rowOff>
    </xdr:from>
    <xdr:to>
      <xdr:col>8</xdr:col>
      <xdr:colOff>64620</xdr:colOff>
      <xdr:row>8</xdr:row>
      <xdr:rowOff>19051</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srcRect l="80635" t="63644" r="-1" b="25152"/>
        <a:stretch/>
      </xdr:blipFill>
      <xdr:spPr bwMode="auto">
        <a:xfrm>
          <a:off x="438150" y="1295400"/>
          <a:ext cx="1074270" cy="171451"/>
        </a:xfrm>
        <a:prstGeom prst="rect">
          <a:avLst/>
        </a:prstGeom>
        <a:noFill/>
      </xdr:spPr>
    </xdr:pic>
    <xdr:clientData/>
  </xdr:twoCellAnchor>
  <xdr:oneCellAnchor>
    <xdr:from>
      <xdr:col>0</xdr:col>
      <xdr:colOff>168088</xdr:colOff>
      <xdr:row>10</xdr:row>
      <xdr:rowOff>37352</xdr:rowOff>
    </xdr:from>
    <xdr:ext cx="6870887" cy="6564779"/>
    <xdr:sp macro="" textlink="">
      <xdr:nvSpPr>
        <xdr:cNvPr id="5" name="Rectangle 4">
          <a:extLst>
            <a:ext uri="{FF2B5EF4-FFF2-40B4-BE49-F238E27FC236}">
              <a16:creationId xmlns:a16="http://schemas.microsoft.com/office/drawing/2014/main" id="{00000000-0008-0000-0000-000005000000}"/>
            </a:ext>
          </a:extLst>
        </xdr:cNvPr>
        <xdr:cNvSpPr/>
      </xdr:nvSpPr>
      <xdr:spPr>
        <a:xfrm>
          <a:off x="168088" y="1847102"/>
          <a:ext cx="6870887" cy="6564779"/>
        </a:xfrm>
        <a:prstGeom prst="rect">
          <a:avLst/>
        </a:prstGeom>
        <a:noFill/>
      </xdr:spPr>
      <xdr:txBody>
        <a:bodyPr wrap="square" lIns="91440" tIns="45720" rIns="91440" bIns="45720">
          <a:noAutofit/>
        </a:bodyPr>
        <a:lstStyle/>
        <a:p>
          <a:pPr algn="l"/>
          <a:r>
            <a:rPr lang="en-US" sz="1050" b="0" cap="none" spc="0">
              <a:ln>
                <a:noFill/>
              </a:ln>
              <a:solidFill>
                <a:schemeClr val="tx1"/>
              </a:solidFill>
              <a:effectLst/>
              <a:latin typeface="+mn-lt"/>
              <a:cs typeface="Arial" panose="020B0604020202020204" pitchFamily="34" charset="0"/>
            </a:rPr>
            <a:t>Instructions:</a:t>
          </a:r>
        </a:p>
        <a:p>
          <a:pPr algn="l"/>
          <a:endParaRPr lang="en-US" sz="1050" b="0" cap="none" spc="0">
            <a:ln>
              <a:noFill/>
            </a:ln>
            <a:solidFill>
              <a:schemeClr val="tx1"/>
            </a:solidFill>
            <a:effectLst/>
            <a:latin typeface="+mn-lt"/>
            <a:cs typeface="Arial" panose="020B0604020202020204" pitchFamily="34" charset="0"/>
          </a:endParaRPr>
        </a:p>
        <a:p>
          <a:pPr marL="0" indent="0" algn="l"/>
          <a:r>
            <a:rPr lang="en-US" sz="1050" b="0" cap="none" spc="0" baseline="0">
              <a:ln>
                <a:noFill/>
              </a:ln>
              <a:solidFill>
                <a:schemeClr val="tx1"/>
              </a:solidFill>
              <a:effectLst/>
              <a:latin typeface="+mn-lt"/>
              <a:ea typeface="+mn-ea"/>
              <a:cs typeface="Arial" panose="020B0604020202020204" pitchFamily="34" charset="0"/>
            </a:rPr>
            <a:t>Page 1:</a:t>
          </a:r>
        </a:p>
        <a:p>
          <a:pPr marL="0" marR="0" lvl="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 Enter the project address, square #, lot #, DC Water Tracking #, and DOB Tracking # as applicable.</a:t>
          </a:r>
        </a:p>
        <a:p>
          <a:pPr marL="0" indent="0" algn="l"/>
          <a:r>
            <a:rPr lang="en-US" sz="1050" b="0" cap="none" spc="0" baseline="0">
              <a:ln>
                <a:noFill/>
              </a:ln>
              <a:solidFill>
                <a:schemeClr val="tx1"/>
              </a:solidFill>
              <a:effectLst/>
              <a:latin typeface="+mn-lt"/>
              <a:ea typeface="+mn-ea"/>
              <a:cs typeface="Arial" panose="020B0604020202020204" pitchFamily="34" charset="0"/>
            </a:rPr>
            <a:t>Step 2: Select the type of predominant supply systems (flush tanks or flushometer valves).</a:t>
          </a:r>
        </a:p>
        <a:p>
          <a:pPr marL="0" indent="0" algn="l"/>
          <a:r>
            <a:rPr lang="en-US" sz="1050" b="0" cap="none" spc="0" baseline="0">
              <a:ln>
                <a:noFill/>
              </a:ln>
              <a:solidFill>
                <a:schemeClr val="tx1"/>
              </a:solidFill>
              <a:effectLst/>
              <a:latin typeface="+mn-lt"/>
              <a:ea typeface="+mn-ea"/>
              <a:cs typeface="Arial" panose="020B0604020202020204" pitchFamily="34" charset="0"/>
            </a:rPr>
            <a:t>Step 3: Select the type of building occupancy (residential building or non-residential building).</a:t>
          </a:r>
        </a:p>
        <a:p>
          <a:pPr marL="0" indent="0" algn="l"/>
          <a:r>
            <a:rPr lang="en-US" sz="1050" b="0" cap="none" spc="0" baseline="0">
              <a:ln>
                <a:noFill/>
              </a:ln>
              <a:solidFill>
                <a:schemeClr val="tx1"/>
              </a:solidFill>
              <a:effectLst/>
              <a:latin typeface="+mn-lt"/>
              <a:ea typeface="+mn-ea"/>
              <a:cs typeface="Arial" panose="020B0604020202020204" pitchFamily="34" charset="0"/>
            </a:rPr>
            <a:t>Step 4: Enter the total number of fixtures for each fixture type as applicable.  The total number of fixtures should include all the existing fixtures to remain and proposed fixtures to be added if the project is part of the building addition/ renovation/ alteration.  The domestic demand is computed based on the total WSFU* and type of predominate supply systems.</a:t>
          </a:r>
        </a:p>
        <a:p>
          <a:pPr marL="0" marR="0" indent="0" algn="l" defTabSz="914400" eaLnBrk="1" fontAlgn="auto" latinLnBrk="0" hangingPunct="1">
            <a:lnSpc>
              <a:spcPct val="100000"/>
            </a:lnSpc>
            <a:spcBef>
              <a:spcPts val="0"/>
            </a:spcBef>
            <a:spcAft>
              <a:spcPts val="0"/>
            </a:spcAft>
            <a:buClrTx/>
            <a:buSzTx/>
            <a:buFontTx/>
            <a:buNone/>
            <a:tabLst/>
            <a:defRPr/>
          </a:pPr>
          <a:endParaRPr lang="en-US" sz="105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Page 2:</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5: Select the proposed meter type (Separate Domestic and Fire Services or Combined Domestic and Fire Services).</a:t>
          </a:r>
        </a:p>
        <a:p>
          <a:pPr algn="l"/>
          <a:r>
            <a:rPr lang="en-US" sz="1050" b="0" cap="none" spc="0" baseline="0">
              <a:ln>
                <a:noFill/>
              </a:ln>
              <a:solidFill>
                <a:schemeClr val="tx1"/>
              </a:solidFill>
              <a:effectLst/>
              <a:latin typeface="+mn-lt"/>
              <a:ea typeface="+mn-ea"/>
              <a:cs typeface="Arial" panose="020B0604020202020204" pitchFamily="34" charset="0"/>
            </a:rPr>
            <a:t>Step 6: Enter the total hose bibs and/ or lawn sprinkler, total continuous mechanical, and total intermittent mechanical demands, as applicable.  Total DIM* demand is calculated by adding domestic, irrigation, and mechanical demands.</a:t>
          </a:r>
        </a:p>
        <a:p>
          <a:pPr algn="l"/>
          <a:r>
            <a:rPr lang="en-US" sz="1050" b="0" cap="none" spc="0" baseline="0">
              <a:ln>
                <a:noFill/>
              </a:ln>
              <a:solidFill>
                <a:schemeClr val="tx1"/>
              </a:solidFill>
              <a:effectLst/>
              <a:latin typeface="+mn-lt"/>
              <a:cs typeface="Arial" panose="020B0604020202020204" pitchFamily="34" charset="0"/>
            </a:rPr>
            <a:t>Step 7: Select whether or not a booster pump is proposed.</a:t>
          </a:r>
        </a:p>
        <a:p>
          <a:pPr algn="l"/>
          <a:r>
            <a:rPr lang="en-US" sz="1050" b="0" cap="none" spc="0" baseline="0">
              <a:ln>
                <a:noFill/>
              </a:ln>
              <a:solidFill>
                <a:schemeClr val="tx1"/>
              </a:solidFill>
              <a:effectLst/>
              <a:latin typeface="+mn-lt"/>
              <a:cs typeface="Arial" panose="020B0604020202020204" pitchFamily="34" charset="0"/>
            </a:rPr>
            <a:t>Step 8: If the booster pump is proposed, enter the pump design and pump maximum demands.  The maximum DIM* demand is calculated based on the DIM* and pump demands.</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9: Follow Table C: AWWA Water Meter Standards on Pg. 4 to select meter size based on the permissible flow rates.</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10: If a separate fire service is proposed, enter the total fire demand.</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11: Select whether or not a fire pump is proposed.  If the fire pump is proposed, enter the fire pump flow rating.</a:t>
          </a:r>
        </a:p>
        <a:p>
          <a:pPr algn="l"/>
          <a:r>
            <a:rPr lang="en-US" sz="1050" b="0" cap="none" spc="0" baseline="0">
              <a:ln>
                <a:noFill/>
              </a:ln>
              <a:solidFill>
                <a:schemeClr val="tx1"/>
              </a:solidFill>
              <a:effectLst/>
              <a:latin typeface="+mn-lt"/>
              <a:ea typeface="+mn-ea"/>
              <a:cs typeface="Arial" panose="020B0604020202020204" pitchFamily="34" charset="0"/>
            </a:rPr>
            <a:t>Step 12: If the proposed service connection is combined (fire + domestic), the maximum combined demand is computed based on maximum DIM* and fire demand values.</a:t>
          </a:r>
        </a:p>
        <a:p>
          <a:pPr eaLnBrk="1" fontAlgn="auto" latinLnBrk="0" hangingPunct="1"/>
          <a:r>
            <a:rPr lang="en-US" sz="1050" b="0" cap="none" spc="0" baseline="0">
              <a:ln>
                <a:noFill/>
              </a:ln>
              <a:solidFill>
                <a:schemeClr val="tx1"/>
              </a:solidFill>
              <a:effectLst/>
              <a:latin typeface="+mn-lt"/>
              <a:ea typeface="+mn-ea"/>
              <a:cs typeface="Arial" panose="020B0604020202020204" pitchFamily="34" charset="0"/>
            </a:rPr>
            <a:t>Step 13: If the combined meter is proposed, follow Table C: AWWA Water Meter Standards on Pg. 3 to select combined meter size based on the permissible flow rates.</a:t>
          </a:r>
        </a:p>
        <a:p>
          <a:pPr marL="0" marR="0" indent="0" algn="l" defTabSz="914400" eaLnBrk="1" fontAlgn="auto" latinLnBrk="0" hangingPunct="1">
            <a:lnSpc>
              <a:spcPct val="100000"/>
            </a:lnSpc>
            <a:spcBef>
              <a:spcPts val="0"/>
            </a:spcBef>
            <a:spcAft>
              <a:spcPts val="0"/>
            </a:spcAft>
            <a:buClrTx/>
            <a:buSzTx/>
            <a:buFontTx/>
            <a:buNone/>
            <a:tabLst/>
            <a:defRPr/>
          </a:pPr>
          <a:endParaRPr lang="en-US" sz="105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Page 3:</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14: Enter the pipe length between the supply main and the building, the proposed pipe size, C value, and other pipe losses for the domestic and fire service connections (as applicable) to calculate total pipe losses between the supply main and the building.</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15: Enter the supply main and highest fixture elevation to compute static head loss.</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16: Enter the hydrant flow test results.</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17: Enter the design pressure at the supply main.</a:t>
          </a:r>
        </a:p>
        <a:p>
          <a:pPr marL="0" marR="0" indent="0" algn="l" defTabSz="914400" eaLnBrk="1" fontAlgn="auto" latinLnBrk="0" hangingPunct="1">
            <a:lnSpc>
              <a:spcPct val="100000"/>
            </a:lnSpc>
            <a:spcBef>
              <a:spcPts val="0"/>
            </a:spcBef>
            <a:spcAft>
              <a:spcPts val="0"/>
            </a:spcAft>
            <a:buClrTx/>
            <a:buSzTx/>
            <a:buFontTx/>
            <a:buNone/>
            <a:tabLst/>
            <a:defRPr/>
          </a:pPr>
          <a:r>
            <a:rPr lang="en-US" sz="1050" b="0" cap="none" spc="0" baseline="0">
              <a:ln>
                <a:noFill/>
              </a:ln>
              <a:solidFill>
                <a:schemeClr val="tx1"/>
              </a:solidFill>
              <a:effectLst/>
              <a:latin typeface="+mn-lt"/>
              <a:ea typeface="+mn-ea"/>
              <a:cs typeface="Arial" panose="020B0604020202020204" pitchFamily="34" charset="0"/>
            </a:rPr>
            <a:t>Step 18: Enter the pressure losses due to meter, backflow prevention assembly, and special fixture, as applicable.  Enter the pipe losses inside the building. Enter the pressure gain (if any) due to pumps.</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12</xdr:col>
          <xdr:colOff>161925</xdr:colOff>
          <xdr:row>10</xdr:row>
          <xdr:rowOff>161925</xdr:rowOff>
        </xdr:from>
        <xdr:to>
          <xdr:col>20</xdr:col>
          <xdr:colOff>28575</xdr:colOff>
          <xdr:row>12</xdr:row>
          <xdr:rowOff>38100</xdr:rowOff>
        </xdr:to>
        <xdr:sp macro="" textlink="">
          <xdr:nvSpPr>
            <xdr:cNvPr id="15361" name="Drop Dow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152400</xdr:colOff>
          <xdr:row>10</xdr:row>
          <xdr:rowOff>152400</xdr:rowOff>
        </xdr:from>
        <xdr:to>
          <xdr:col>36</xdr:col>
          <xdr:colOff>114300</xdr:colOff>
          <xdr:row>12</xdr:row>
          <xdr:rowOff>19050</xdr:rowOff>
        </xdr:to>
        <xdr:sp macro="" textlink="">
          <xdr:nvSpPr>
            <xdr:cNvPr id="15362" name="Drop Down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19050</xdr:colOff>
      <xdr:row>1</xdr:row>
      <xdr:rowOff>19050</xdr:rowOff>
    </xdr:from>
    <xdr:to>
      <xdr:col>9</xdr:col>
      <xdr:colOff>104986</xdr:colOff>
      <xdr:row>6</xdr:row>
      <xdr:rowOff>121070</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1" cstate="print"/>
        <a:srcRect r="77076" b="26397"/>
        <a:stretch/>
      </xdr:blipFill>
      <xdr:spPr bwMode="auto">
        <a:xfrm>
          <a:off x="209550" y="200025"/>
          <a:ext cx="1609936" cy="1006895"/>
        </a:xfrm>
        <a:prstGeom prst="rect">
          <a:avLst/>
        </a:prstGeom>
        <a:noFill/>
      </xdr:spPr>
    </xdr:pic>
    <xdr:clientData/>
  </xdr:twoCellAnchor>
  <xdr:twoCellAnchor editAs="oneCell">
    <xdr:from>
      <xdr:col>2</xdr:col>
      <xdr:colOff>76200</xdr:colOff>
      <xdr:row>7</xdr:row>
      <xdr:rowOff>28575</xdr:rowOff>
    </xdr:from>
    <xdr:to>
      <xdr:col>8</xdr:col>
      <xdr:colOff>64620</xdr:colOff>
      <xdr:row>8</xdr:row>
      <xdr:rowOff>19051</xdr:rowOff>
    </xdr:to>
    <xdr:pic>
      <xdr:nvPicPr>
        <xdr:cNvPr id="9" name="Picture 7">
          <a:extLst>
            <a:ext uri="{FF2B5EF4-FFF2-40B4-BE49-F238E27FC236}">
              <a16:creationId xmlns:a16="http://schemas.microsoft.com/office/drawing/2014/main" id="{00000000-0008-0000-0100-000009000000}"/>
            </a:ext>
          </a:extLst>
        </xdr:cNvPr>
        <xdr:cNvPicPr>
          <a:picLocks noChangeAspect="1" noChangeArrowheads="1"/>
        </xdr:cNvPicPr>
      </xdr:nvPicPr>
      <xdr:blipFill rotWithShape="1">
        <a:blip xmlns:r="http://schemas.openxmlformats.org/officeDocument/2006/relationships" r:embed="rId1" cstate="print"/>
        <a:srcRect l="80635" t="63644" r="-1" b="25152"/>
        <a:stretch/>
      </xdr:blipFill>
      <xdr:spPr bwMode="auto">
        <a:xfrm>
          <a:off x="457200" y="1295400"/>
          <a:ext cx="1131420" cy="17145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19050</xdr:colOff>
          <xdr:row>30</xdr:row>
          <xdr:rowOff>85725</xdr:rowOff>
        </xdr:from>
        <xdr:to>
          <xdr:col>18</xdr:col>
          <xdr:colOff>95250</xdr:colOff>
          <xdr:row>31</xdr:row>
          <xdr:rowOff>104775</xdr:rowOff>
        </xdr:to>
        <xdr:sp macro="" textlink="">
          <xdr:nvSpPr>
            <xdr:cNvPr id="14360" name="Drop Down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16</xdr:row>
          <xdr:rowOff>85725</xdr:rowOff>
        </xdr:from>
        <xdr:to>
          <xdr:col>35</xdr:col>
          <xdr:colOff>171450</xdr:colOff>
          <xdr:row>17</xdr:row>
          <xdr:rowOff>104775</xdr:rowOff>
        </xdr:to>
        <xdr:sp macro="" textlink="">
          <xdr:nvSpPr>
            <xdr:cNvPr id="14361" name="Drop Down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19050</xdr:colOff>
      <xdr:row>1</xdr:row>
      <xdr:rowOff>19050</xdr:rowOff>
    </xdr:from>
    <xdr:to>
      <xdr:col>9</xdr:col>
      <xdr:colOff>104986</xdr:colOff>
      <xdr:row>6</xdr:row>
      <xdr:rowOff>121070</xdr:rowOff>
    </xdr:to>
    <xdr:pic>
      <xdr:nvPicPr>
        <xdr:cNvPr id="13" name="Picture 7">
          <a:extLst>
            <a:ext uri="{FF2B5EF4-FFF2-40B4-BE49-F238E27FC236}">
              <a16:creationId xmlns:a16="http://schemas.microsoft.com/office/drawing/2014/main" id="{00000000-0008-0000-0300-00000D000000}"/>
            </a:ext>
          </a:extLst>
        </xdr:cNvPr>
        <xdr:cNvPicPr>
          <a:picLocks noChangeAspect="1" noChangeArrowheads="1"/>
        </xdr:cNvPicPr>
      </xdr:nvPicPr>
      <xdr:blipFill rotWithShape="1">
        <a:blip xmlns:r="http://schemas.openxmlformats.org/officeDocument/2006/relationships" r:embed="rId1" cstate="print"/>
        <a:srcRect r="77076" b="26397"/>
        <a:stretch/>
      </xdr:blipFill>
      <xdr:spPr bwMode="auto">
        <a:xfrm>
          <a:off x="209550" y="200025"/>
          <a:ext cx="1609936" cy="1006895"/>
        </a:xfrm>
        <a:prstGeom prst="rect">
          <a:avLst/>
        </a:prstGeom>
        <a:noFill/>
      </xdr:spPr>
    </xdr:pic>
    <xdr:clientData/>
  </xdr:twoCellAnchor>
  <xdr:twoCellAnchor editAs="oneCell">
    <xdr:from>
      <xdr:col>2</xdr:col>
      <xdr:colOff>76200</xdr:colOff>
      <xdr:row>7</xdr:row>
      <xdr:rowOff>28575</xdr:rowOff>
    </xdr:from>
    <xdr:to>
      <xdr:col>8</xdr:col>
      <xdr:colOff>64620</xdr:colOff>
      <xdr:row>8</xdr:row>
      <xdr:rowOff>19051</xdr:rowOff>
    </xdr:to>
    <xdr:pic>
      <xdr:nvPicPr>
        <xdr:cNvPr id="15" name="Picture 7">
          <a:extLst>
            <a:ext uri="{FF2B5EF4-FFF2-40B4-BE49-F238E27FC236}">
              <a16:creationId xmlns:a16="http://schemas.microsoft.com/office/drawing/2014/main" id="{00000000-0008-0000-0300-00000F000000}"/>
            </a:ext>
          </a:extLst>
        </xdr:cNvPr>
        <xdr:cNvPicPr>
          <a:picLocks noChangeAspect="1" noChangeArrowheads="1"/>
        </xdr:cNvPicPr>
      </xdr:nvPicPr>
      <xdr:blipFill rotWithShape="1">
        <a:blip xmlns:r="http://schemas.openxmlformats.org/officeDocument/2006/relationships" r:embed="rId1" cstate="print"/>
        <a:srcRect l="80635" t="63644" r="-1" b="25152"/>
        <a:stretch/>
      </xdr:blipFill>
      <xdr:spPr bwMode="auto">
        <a:xfrm>
          <a:off x="457200" y="1295400"/>
          <a:ext cx="1131420" cy="171451"/>
        </a:xfrm>
        <a:prstGeom prst="rect">
          <a:avLst/>
        </a:prstGeom>
        <a:noFill/>
      </xdr:spPr>
    </xdr:pic>
    <xdr:clientData/>
  </xdr:twoCellAnchor>
  <mc:AlternateContent xmlns:mc="http://schemas.openxmlformats.org/markup-compatibility/2006">
    <mc:Choice xmlns:a14="http://schemas.microsoft.com/office/drawing/2010/main" Requires="a14">
      <xdr:twoCellAnchor editAs="absolute">
        <xdr:from>
          <xdr:col>15</xdr:col>
          <xdr:colOff>38100</xdr:colOff>
          <xdr:row>25</xdr:row>
          <xdr:rowOff>66675</xdr:rowOff>
        </xdr:from>
        <xdr:to>
          <xdr:col>18</xdr:col>
          <xdr:colOff>114300</xdr:colOff>
          <xdr:row>26</xdr:row>
          <xdr:rowOff>85725</xdr:rowOff>
        </xdr:to>
        <xdr:sp macro="" textlink="">
          <xdr:nvSpPr>
            <xdr:cNvPr id="14362" name="Drop Down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104775</xdr:colOff>
          <xdr:row>11</xdr:row>
          <xdr:rowOff>19050</xdr:rowOff>
        </xdr:from>
        <xdr:to>
          <xdr:col>22</xdr:col>
          <xdr:colOff>133350</xdr:colOff>
          <xdr:row>11</xdr:row>
          <xdr:rowOff>200025</xdr:rowOff>
        </xdr:to>
        <xdr:sp macro="" textlink="">
          <xdr:nvSpPr>
            <xdr:cNvPr id="14369" name="Drop Down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30</xdr:row>
          <xdr:rowOff>28575</xdr:rowOff>
        </xdr:from>
        <xdr:to>
          <xdr:col>35</xdr:col>
          <xdr:colOff>171450</xdr:colOff>
          <xdr:row>31</xdr:row>
          <xdr:rowOff>47625</xdr:rowOff>
        </xdr:to>
        <xdr:sp macro="" textlink="">
          <xdr:nvSpPr>
            <xdr:cNvPr id="14381" name="Drop Down 45" hidden="1">
              <a:extLst>
                <a:ext uri="{63B3BB69-23CF-44E3-9099-C40C66FF867C}">
                  <a14:compatExt spid="_x0000_s14381"/>
                </a:ext>
                <a:ext uri="{FF2B5EF4-FFF2-40B4-BE49-F238E27FC236}">
                  <a16:creationId xmlns:a16="http://schemas.microsoft.com/office/drawing/2014/main" id="{00000000-0008-0000-0300-00002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9</xdr:col>
      <xdr:colOff>104986</xdr:colOff>
      <xdr:row>6</xdr:row>
      <xdr:rowOff>121070</xdr:rowOff>
    </xdr:to>
    <xdr:pic>
      <xdr:nvPicPr>
        <xdr:cNvPr id="3" name="Picture 7">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cstate="print"/>
        <a:srcRect r="77076" b="26397"/>
        <a:stretch/>
      </xdr:blipFill>
      <xdr:spPr bwMode="auto">
        <a:xfrm>
          <a:off x="209550" y="200025"/>
          <a:ext cx="1609936" cy="1006895"/>
        </a:xfrm>
        <a:prstGeom prst="rect">
          <a:avLst/>
        </a:prstGeom>
        <a:noFill/>
      </xdr:spPr>
    </xdr:pic>
    <xdr:clientData/>
  </xdr:twoCellAnchor>
  <xdr:twoCellAnchor editAs="oneCell">
    <xdr:from>
      <xdr:col>2</xdr:col>
      <xdr:colOff>76200</xdr:colOff>
      <xdr:row>7</xdr:row>
      <xdr:rowOff>28575</xdr:rowOff>
    </xdr:from>
    <xdr:to>
      <xdr:col>8</xdr:col>
      <xdr:colOff>64620</xdr:colOff>
      <xdr:row>8</xdr:row>
      <xdr:rowOff>19051</xdr:rowOff>
    </xdr:to>
    <xdr:pic>
      <xdr:nvPicPr>
        <xdr:cNvPr id="4" name="Picture 7">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cstate="print"/>
        <a:srcRect l="80635" t="63644" r="-1" b="25152"/>
        <a:stretch/>
      </xdr:blipFill>
      <xdr:spPr bwMode="auto">
        <a:xfrm>
          <a:off x="457200" y="1295400"/>
          <a:ext cx="1131420" cy="171451"/>
        </a:xfrm>
        <a:prstGeom prst="rect">
          <a:avLst/>
        </a:prstGeom>
        <a:noFill/>
      </xdr:spPr>
    </xdr:pic>
    <xdr:clientData/>
  </xdr:twoCellAnchor>
  <xdr:twoCellAnchor>
    <xdr:from>
      <xdr:col>1</xdr:col>
      <xdr:colOff>28575</xdr:colOff>
      <xdr:row>34</xdr:row>
      <xdr:rowOff>123825</xdr:rowOff>
    </xdr:from>
    <xdr:to>
      <xdr:col>17</xdr:col>
      <xdr:colOff>0</xdr:colOff>
      <xdr:row>40</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19075" y="6276975"/>
          <a:ext cx="30194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30000"/>
            <a:t>1</a:t>
          </a:r>
          <a:r>
            <a:rPr lang="en-US" sz="900"/>
            <a:t>The maximum recommended flow velocity is 15 fps for ductile iron pipe.</a:t>
          </a:r>
        </a:p>
        <a:p>
          <a:r>
            <a:rPr lang="en-US" sz="900" baseline="30000"/>
            <a:t>2</a:t>
          </a:r>
          <a:r>
            <a:rPr lang="en-US" sz="900"/>
            <a:t>Based on "AWWA Water Meter Standards" or meter manufactures' specifications.</a:t>
          </a:r>
        </a:p>
        <a:p>
          <a:r>
            <a:rPr lang="en-US" sz="900" baseline="30000"/>
            <a:t>3</a:t>
          </a:r>
          <a:r>
            <a:rPr lang="en-US" sz="900"/>
            <a:t>Values should be provided by the design engineer registered in District of Columbia.</a:t>
          </a:r>
        </a:p>
        <a:p>
          <a:endParaRPr 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57151</xdr:colOff>
      <xdr:row>15</xdr:row>
      <xdr:rowOff>28576</xdr:rowOff>
    </xdr:from>
    <xdr:to>
      <xdr:col>36</xdr:col>
      <xdr:colOff>104776</xdr:colOff>
      <xdr:row>41</xdr:row>
      <xdr:rowOff>38100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171450</xdr:colOff>
      <xdr:row>46</xdr:row>
      <xdr:rowOff>66675</xdr:rowOff>
    </xdr:from>
    <xdr:to>
      <xdr:col>36</xdr:col>
      <xdr:colOff>75520</xdr:colOff>
      <xdr:row>47</xdr:row>
      <xdr:rowOff>55810</xdr:rowOff>
    </xdr:to>
    <xdr:sp macro="" textlink="">
      <xdr:nvSpPr>
        <xdr:cNvPr id="4" name="TextBox 1">
          <a:extLst>
            <a:ext uri="{FF2B5EF4-FFF2-40B4-BE49-F238E27FC236}">
              <a16:creationId xmlns:a16="http://schemas.microsoft.com/office/drawing/2014/main" id="{00000000-0008-0000-0500-000004000000}"/>
            </a:ext>
          </a:extLst>
        </xdr:cNvPr>
        <xdr:cNvSpPr txBox="1"/>
      </xdr:nvSpPr>
      <xdr:spPr>
        <a:xfrm>
          <a:off x="5057775" y="8391525"/>
          <a:ext cx="1532845" cy="170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700"/>
            <a:t>WSFU*= Water</a:t>
          </a:r>
          <a:r>
            <a:rPr lang="en-US" sz="700" baseline="0"/>
            <a:t> Supply Fixture Unit</a:t>
          </a:r>
          <a:r>
            <a:rPr lang="en-US" sz="800" baseline="0"/>
            <a:t>s</a:t>
          </a:r>
          <a:endParaRPr lang="en-US" sz="800"/>
        </a:p>
      </xdr:txBody>
    </xdr:sp>
    <xdr:clientData/>
  </xdr:twoCellAnchor>
  <xdr:twoCellAnchor editAs="oneCell">
    <xdr:from>
      <xdr:col>1</xdr:col>
      <xdr:colOff>19050</xdr:colOff>
      <xdr:row>1</xdr:row>
      <xdr:rowOff>19050</xdr:rowOff>
    </xdr:from>
    <xdr:to>
      <xdr:col>9</xdr:col>
      <xdr:colOff>104986</xdr:colOff>
      <xdr:row>6</xdr:row>
      <xdr:rowOff>121070</xdr:rowOff>
    </xdr:to>
    <xdr:pic>
      <xdr:nvPicPr>
        <xdr:cNvPr id="5" name="Picture 7">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2" cstate="print"/>
        <a:srcRect r="77076" b="26397"/>
        <a:stretch/>
      </xdr:blipFill>
      <xdr:spPr bwMode="auto">
        <a:xfrm>
          <a:off x="209550" y="200025"/>
          <a:ext cx="1609936" cy="1006895"/>
        </a:xfrm>
        <a:prstGeom prst="rect">
          <a:avLst/>
        </a:prstGeom>
        <a:noFill/>
      </xdr:spPr>
    </xdr:pic>
    <xdr:clientData/>
  </xdr:twoCellAnchor>
  <xdr:twoCellAnchor editAs="oneCell">
    <xdr:from>
      <xdr:col>2</xdr:col>
      <xdr:colOff>76200</xdr:colOff>
      <xdr:row>7</xdr:row>
      <xdr:rowOff>28575</xdr:rowOff>
    </xdr:from>
    <xdr:to>
      <xdr:col>8</xdr:col>
      <xdr:colOff>64620</xdr:colOff>
      <xdr:row>8</xdr:row>
      <xdr:rowOff>19051</xdr:rowOff>
    </xdr:to>
    <xdr:pic>
      <xdr:nvPicPr>
        <xdr:cNvPr id="6" name="Picture 7">
          <a:extLst>
            <a:ext uri="{FF2B5EF4-FFF2-40B4-BE49-F238E27FC236}">
              <a16:creationId xmlns:a16="http://schemas.microsoft.com/office/drawing/2014/main" id="{00000000-0008-0000-0500-000006000000}"/>
            </a:ext>
          </a:extLst>
        </xdr:cNvPr>
        <xdr:cNvPicPr>
          <a:picLocks noChangeAspect="1" noChangeArrowheads="1"/>
        </xdr:cNvPicPr>
      </xdr:nvPicPr>
      <xdr:blipFill rotWithShape="1">
        <a:blip xmlns:r="http://schemas.openxmlformats.org/officeDocument/2006/relationships" r:embed="rId2" cstate="print"/>
        <a:srcRect l="80635" t="63644" r="-1" b="25152"/>
        <a:stretch/>
      </xdr:blipFill>
      <xdr:spPr bwMode="auto">
        <a:xfrm>
          <a:off x="438150" y="1295400"/>
          <a:ext cx="1074270" cy="17145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295275</xdr:colOff>
      <xdr:row>0</xdr:row>
      <xdr:rowOff>104775</xdr:rowOff>
    </xdr:from>
    <xdr:to>
      <xdr:col>10</xdr:col>
      <xdr:colOff>629853</xdr:colOff>
      <xdr:row>3</xdr:row>
      <xdr:rowOff>120650</xdr:rowOff>
    </xdr:to>
    <xdr:pic>
      <xdr:nvPicPr>
        <xdr:cNvPr id="2" name="Picture 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7077" b="26398"/>
        <a:stretch>
          <a:fillRect/>
        </a:stretch>
      </xdr:blipFill>
      <xdr:spPr bwMode="auto">
        <a:xfrm>
          <a:off x="6143625" y="104775"/>
          <a:ext cx="982278"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114300</xdr:colOff>
      <xdr:row>5</xdr:row>
      <xdr:rowOff>133350</xdr:rowOff>
    </xdr:from>
    <xdr:ext cx="6905965" cy="7315200"/>
    <xdr:sp macro="" textlink="">
      <xdr:nvSpPr>
        <xdr:cNvPr id="3" name="Rectangle 2">
          <a:extLst>
            <a:ext uri="{FF2B5EF4-FFF2-40B4-BE49-F238E27FC236}">
              <a16:creationId xmlns:a16="http://schemas.microsoft.com/office/drawing/2014/main" id="{00000000-0008-0000-0600-000003000000}"/>
            </a:ext>
          </a:extLst>
        </xdr:cNvPr>
        <xdr:cNvSpPr/>
      </xdr:nvSpPr>
      <xdr:spPr>
        <a:xfrm>
          <a:off x="114300" y="1133475"/>
          <a:ext cx="6905965" cy="7315200"/>
        </a:xfrm>
        <a:prstGeom prst="rect">
          <a:avLst/>
        </a:prstGeom>
        <a:noFill/>
      </xdr:spPr>
      <xdr:txBody>
        <a:bodyPr wrap="square" lIns="91440" tIns="45720" rIns="91440" bIns="45720">
          <a:noAutofit/>
        </a:bodyPr>
        <a:lstStyle/>
        <a:p>
          <a:pPr algn="l"/>
          <a:r>
            <a:rPr lang="en-US" sz="1200" b="1" cap="none" spc="0">
              <a:ln>
                <a:noFill/>
              </a:ln>
              <a:solidFill>
                <a:schemeClr val="tx1"/>
              </a:solidFill>
              <a:effectLst/>
              <a:latin typeface="+mn-lt"/>
              <a:cs typeface="Arial" panose="020B0604020202020204" pitchFamily="34" charset="0"/>
            </a:rPr>
            <a:t>Full-bath Group (Flush Tank)</a:t>
          </a:r>
          <a:r>
            <a:rPr lang="en-US" sz="1200" b="0" cap="none" spc="0">
              <a:ln>
                <a:noFill/>
              </a:ln>
              <a:solidFill>
                <a:schemeClr val="tx1"/>
              </a:solidFill>
              <a:effectLst/>
              <a:latin typeface="+mn-lt"/>
              <a:cs typeface="Arial" panose="020B0604020202020204" pitchFamily="34" charset="0"/>
            </a:rPr>
            <a:t> - 1 Tank Toilet, 1 Bathroom Sink and either 1 shower, 1 tub or 1 shower/tub combination.</a:t>
          </a:r>
          <a:endParaRPr lang="en-US" sz="1200" b="0" cap="none" spc="0" baseline="0">
            <a:ln>
              <a:noFill/>
            </a:ln>
            <a:solidFill>
              <a:schemeClr val="tx1"/>
            </a:solidFill>
            <a:effectLst/>
            <a:latin typeface="+mn-lt"/>
            <a:cs typeface="Arial" panose="020B0604020202020204" pitchFamily="34" charset="0"/>
          </a:endParaRPr>
        </a:p>
        <a:p>
          <a:pPr algn="l"/>
          <a:endParaRPr lang="en-US" sz="1200" b="0" cap="none" spc="0" baseline="0">
            <a:ln>
              <a:noFill/>
            </a:ln>
            <a:solidFill>
              <a:schemeClr val="tx1"/>
            </a:solidFill>
            <a:effectLst/>
            <a:latin typeface="+mn-lt"/>
            <a:cs typeface="Arial" panose="020B0604020202020204" pitchFamily="34" charset="0"/>
          </a:endParaRPr>
        </a:p>
        <a:p>
          <a:pPr algn="l"/>
          <a:r>
            <a:rPr lang="en-US" sz="1200" b="1" cap="none" spc="0" baseline="0">
              <a:ln>
                <a:noFill/>
              </a:ln>
              <a:solidFill>
                <a:schemeClr val="tx1"/>
              </a:solidFill>
              <a:effectLst/>
              <a:latin typeface="+mn-lt"/>
              <a:cs typeface="Arial" panose="020B0604020202020204" pitchFamily="34" charset="0"/>
            </a:rPr>
            <a:t>Full-bath Group (Flushometer Valve)- </a:t>
          </a:r>
          <a:r>
            <a:rPr lang="en-US" sz="1200" b="0" cap="none" spc="0" baseline="0">
              <a:ln>
                <a:noFill/>
              </a:ln>
              <a:solidFill>
                <a:schemeClr val="tx1"/>
              </a:solidFill>
              <a:effectLst/>
              <a:latin typeface="+mn-lt"/>
              <a:cs typeface="Arial" panose="020B0604020202020204" pitchFamily="34" charset="0"/>
            </a:rPr>
            <a:t>1 Flushometer Toilet, 1 Bathroom Sink and either 1 shower, 1 tub or 1 shower/tub combination.</a:t>
          </a:r>
        </a:p>
        <a:p>
          <a:pPr algn="l"/>
          <a:endParaRPr lang="en-US" sz="1200" b="0" cap="none" spc="0" baseline="0">
            <a:ln>
              <a:noFill/>
            </a:ln>
            <a:solidFill>
              <a:schemeClr val="tx1"/>
            </a:solidFill>
            <a:effectLst/>
            <a:latin typeface="+mn-lt"/>
            <a:cs typeface="Arial" panose="020B0604020202020204" pitchFamily="34" charset="0"/>
          </a:endParaRPr>
        </a:p>
        <a:p>
          <a:pPr algn="l"/>
          <a:r>
            <a:rPr lang="en-US" sz="1200" b="1" cap="none" spc="0" baseline="0">
              <a:ln>
                <a:noFill/>
              </a:ln>
              <a:solidFill>
                <a:schemeClr val="tx1"/>
              </a:solidFill>
              <a:effectLst/>
              <a:latin typeface="+mn-lt"/>
              <a:cs typeface="Arial" panose="020B0604020202020204" pitchFamily="34" charset="0"/>
            </a:rPr>
            <a:t>Half-bath Group (Flush Tank)- </a:t>
          </a:r>
          <a:r>
            <a:rPr lang="en-US" sz="1200" b="0" cap="none" spc="0" baseline="0">
              <a:ln>
                <a:noFill/>
              </a:ln>
              <a:solidFill>
                <a:schemeClr val="tx1"/>
              </a:solidFill>
              <a:effectLst/>
              <a:latin typeface="+mn-lt"/>
              <a:cs typeface="Arial" panose="020B0604020202020204" pitchFamily="34" charset="0"/>
            </a:rPr>
            <a:t>1 Tank Toilet and 1 Bathroom Sink</a:t>
          </a:r>
        </a:p>
        <a:p>
          <a:pPr algn="l"/>
          <a:endParaRPr lang="en-US" sz="1200" b="0" cap="none" spc="0" baseline="0">
            <a:ln>
              <a:noFill/>
            </a:ln>
            <a:solidFill>
              <a:schemeClr val="tx1"/>
            </a:solidFill>
            <a:effectLst/>
            <a:latin typeface="+mn-lt"/>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Bathtub / Shower Combination- </a:t>
          </a:r>
          <a:r>
            <a:rPr lang="en-US" sz="1200" b="0" cap="none" spc="0" baseline="0">
              <a:ln>
                <a:noFill/>
              </a:ln>
              <a:solidFill>
                <a:schemeClr val="tx1"/>
              </a:solidFill>
              <a:effectLst/>
              <a:latin typeface="+mn-lt"/>
              <a:ea typeface="+mn-ea"/>
              <a:cs typeface="Arial" panose="020B0604020202020204" pitchFamily="34" charset="0"/>
            </a:rPr>
            <a:t>This fixture has a bathtub as the basin base with a bath shower atop it and is located in PRIVATE space.  This fixture can only use either the tub faucet OR the shower head.  Not both at the same time.</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Combination Fixture- </a:t>
          </a:r>
          <a:r>
            <a:rPr lang="en-US" sz="1200" b="0" cap="none" spc="0" baseline="0">
              <a:ln>
                <a:noFill/>
              </a:ln>
              <a:solidFill>
                <a:schemeClr val="tx1"/>
              </a:solidFill>
              <a:effectLst/>
              <a:latin typeface="+mn-lt"/>
              <a:ea typeface="+mn-ea"/>
              <a:cs typeface="Arial" panose="020B0604020202020204" pitchFamily="34" charset="0"/>
            </a:rPr>
            <a:t>This fixture combines the functions of a sink and a toilet into a single fixture and is located in PRIVATE space.</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Water Closet (Tank Toilet)- </a:t>
          </a:r>
          <a:r>
            <a:rPr lang="en-US" sz="1200" b="0" cap="none" spc="0" baseline="0">
              <a:ln>
                <a:noFill/>
              </a:ln>
              <a:solidFill>
                <a:schemeClr val="tx1"/>
              </a:solidFill>
              <a:effectLst/>
              <a:latin typeface="+mn-lt"/>
              <a:ea typeface="+mn-ea"/>
              <a:cs typeface="Arial" panose="020B0604020202020204" pitchFamily="34" charset="0"/>
            </a:rPr>
            <a:t>This is a toilet that has a tank on the back that holds water.  If there is no tank the fixture is called a Flushometer Valve toilet.</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Water Closet (Flushometer Valve)- </a:t>
          </a:r>
          <a:r>
            <a:rPr lang="en-US" sz="1200" b="0" cap="none" spc="0" baseline="0">
              <a:ln>
                <a:noFill/>
              </a:ln>
              <a:solidFill>
                <a:schemeClr val="tx1"/>
              </a:solidFill>
              <a:effectLst/>
              <a:latin typeface="+mn-lt"/>
              <a:ea typeface="+mn-ea"/>
              <a:cs typeface="Arial" panose="020B0604020202020204" pitchFamily="34" charset="0"/>
            </a:rPr>
            <a:t>This type of toilet has no tank to store the water on the back.  The water pipe comes directly out of the wall and fills the bowl.</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Water Closet (Flushometer Tank)- </a:t>
          </a:r>
          <a:r>
            <a:rPr lang="en-US" sz="1200" b="0" cap="none" spc="0" baseline="0">
              <a:ln>
                <a:noFill/>
              </a:ln>
              <a:solidFill>
                <a:schemeClr val="tx1"/>
              </a:solidFill>
              <a:effectLst/>
              <a:latin typeface="+mn-lt"/>
              <a:ea typeface="+mn-ea"/>
              <a:cs typeface="Arial" panose="020B0604020202020204" pitchFamily="34" charset="0"/>
            </a:rPr>
            <a:t>This fixture combines a Flushometer Valve with a tank.  The valve allows a certain amount of water to fill the tank quickly at a high rate.</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Laundry Tub- </a:t>
          </a:r>
          <a:r>
            <a:rPr lang="en-US" sz="1200" b="0" cap="none" spc="0" baseline="0">
              <a:ln>
                <a:noFill/>
              </a:ln>
              <a:solidFill>
                <a:schemeClr val="tx1"/>
              </a:solidFill>
              <a:effectLst/>
              <a:latin typeface="+mn-lt"/>
              <a:ea typeface="+mn-ea"/>
              <a:cs typeface="Arial" panose="020B0604020202020204" pitchFamily="34" charset="0"/>
            </a:rPr>
            <a:t>A sink located in a laundry room or utility room.</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Hose Bibs (ALL Public and Private Bibs)- </a:t>
          </a:r>
          <a:r>
            <a:rPr lang="en-US" sz="1200" b="0" cap="none" spc="0" baseline="0">
              <a:ln>
                <a:noFill/>
              </a:ln>
              <a:solidFill>
                <a:schemeClr val="tx1"/>
              </a:solidFill>
              <a:effectLst/>
              <a:latin typeface="+mn-lt"/>
              <a:ea typeface="+mn-ea"/>
              <a:cs typeface="Arial" panose="020B0604020202020204" pitchFamily="34" charset="0"/>
            </a:rPr>
            <a:t>An outside faucet.</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Urinal (1" Flushometer Valve)- </a:t>
          </a:r>
          <a:r>
            <a:rPr lang="en-US" sz="1200" b="0" cap="none" spc="0" baseline="0">
              <a:ln>
                <a:noFill/>
              </a:ln>
              <a:solidFill>
                <a:schemeClr val="tx1"/>
              </a:solidFill>
              <a:effectLst/>
              <a:latin typeface="+mn-lt"/>
              <a:ea typeface="+mn-ea"/>
              <a:cs typeface="Arial" panose="020B0604020202020204" pitchFamily="34" charset="0"/>
            </a:rPr>
            <a:t>A bathroom urinal located in PUBLIC space with a 1" valve.</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Urinal (3/4" Flushometer Valve)- </a:t>
          </a:r>
          <a:r>
            <a:rPr lang="en-US" sz="1200" b="0" cap="none" spc="0" baseline="0">
              <a:ln>
                <a:noFill/>
              </a:ln>
              <a:solidFill>
                <a:schemeClr val="tx1"/>
              </a:solidFill>
              <a:effectLst/>
              <a:latin typeface="+mn-lt"/>
              <a:ea typeface="+mn-ea"/>
              <a:cs typeface="Arial" panose="020B0604020202020204" pitchFamily="34" charset="0"/>
            </a:rPr>
            <a:t>A bathroom urinal located in PUBLIC space with a 3/4" valve.</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Urinal (Flush Tank)- </a:t>
          </a:r>
          <a:r>
            <a:rPr lang="en-US" sz="1200" b="0" cap="none" spc="0" baseline="0">
              <a:ln>
                <a:noFill/>
              </a:ln>
              <a:solidFill>
                <a:schemeClr val="tx1"/>
              </a:solidFill>
              <a:effectLst/>
              <a:latin typeface="+mn-lt"/>
              <a:ea typeface="+mn-ea"/>
              <a:cs typeface="Arial" panose="020B0604020202020204" pitchFamily="34" charset="0"/>
            </a:rPr>
            <a:t>A bathroom urinal located in PUBLIC space with a tank.</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Domestic Demand-</a:t>
          </a:r>
          <a:r>
            <a:rPr lang="en-US" sz="1200" b="0" cap="none" spc="0" baseline="0">
              <a:ln>
                <a:noFill/>
              </a:ln>
              <a:solidFill>
                <a:schemeClr val="tx1"/>
              </a:solidFill>
              <a:effectLst/>
              <a:latin typeface="+mn-lt"/>
              <a:ea typeface="+mn-ea"/>
              <a:cs typeface="Arial" panose="020B0604020202020204" pitchFamily="34" charset="0"/>
            </a:rPr>
            <a:t> The water used by the fixtures and the mechanical equipment excluding fire and irrigation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0" cap="none" spc="0" baseline="0">
            <a:ln>
              <a:noFill/>
            </a:ln>
            <a:solidFill>
              <a:schemeClr val="tx1"/>
            </a:solidFill>
            <a:effectLst/>
            <a:latin typeface="+mn-lt"/>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mn-lt"/>
              <a:ea typeface="+mn-ea"/>
              <a:cs typeface="Arial" panose="020B0604020202020204" pitchFamily="34" charset="0"/>
            </a:rPr>
            <a:t>IPC-</a:t>
          </a:r>
          <a:r>
            <a:rPr lang="en-US" sz="1200" b="0" cap="none" spc="0" baseline="0">
              <a:ln>
                <a:noFill/>
              </a:ln>
              <a:solidFill>
                <a:schemeClr val="tx1"/>
              </a:solidFill>
              <a:effectLst/>
              <a:latin typeface="+mn-lt"/>
              <a:ea typeface="+mn-ea"/>
              <a:cs typeface="Arial" panose="020B0604020202020204" pitchFamily="34" charset="0"/>
            </a:rPr>
            <a:t> International Plumbing Code</a:t>
          </a:r>
          <a:endParaRPr lang="en-US" sz="1200" b="0" cap="none" spc="0" baseline="0">
            <a:ln>
              <a:noFill/>
            </a:ln>
            <a:solidFill>
              <a:schemeClr val="tx1"/>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8</xdr:col>
      <xdr:colOff>295275</xdr:colOff>
      <xdr:row>0</xdr:row>
      <xdr:rowOff>104775</xdr:rowOff>
    </xdr:from>
    <xdr:to>
      <xdr:col>9</xdr:col>
      <xdr:colOff>629853</xdr:colOff>
      <xdr:row>3</xdr:row>
      <xdr:rowOff>120650</xdr:rowOff>
    </xdr:to>
    <xdr:pic>
      <xdr:nvPicPr>
        <xdr:cNvPr id="2" name="Picture 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7077" b="26398"/>
        <a:stretch>
          <a:fillRect/>
        </a:stretch>
      </xdr:blipFill>
      <xdr:spPr bwMode="auto">
        <a:xfrm>
          <a:off x="5743575" y="104775"/>
          <a:ext cx="982278"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295275</xdr:colOff>
      <xdr:row>0</xdr:row>
      <xdr:rowOff>104775</xdr:rowOff>
    </xdr:from>
    <xdr:to>
      <xdr:col>9</xdr:col>
      <xdr:colOff>629853</xdr:colOff>
      <xdr:row>3</xdr:row>
      <xdr:rowOff>120650</xdr:rowOff>
    </xdr:to>
    <xdr:pic>
      <xdr:nvPicPr>
        <xdr:cNvPr id="2" name="Picture 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7077" b="26398"/>
        <a:stretch>
          <a:fillRect/>
        </a:stretch>
      </xdr:blipFill>
      <xdr:spPr bwMode="auto">
        <a:xfrm>
          <a:off x="5743575" y="104775"/>
          <a:ext cx="982278"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295275</xdr:colOff>
      <xdr:row>0</xdr:row>
      <xdr:rowOff>104775</xdr:rowOff>
    </xdr:from>
    <xdr:to>
      <xdr:col>9</xdr:col>
      <xdr:colOff>629853</xdr:colOff>
      <xdr:row>3</xdr:row>
      <xdr:rowOff>120650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7077" b="26398"/>
        <a:stretch>
          <a:fillRect/>
        </a:stretch>
      </xdr:blipFill>
      <xdr:spPr bwMode="auto">
        <a:xfrm>
          <a:off x="5743575" y="104775"/>
          <a:ext cx="982278"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BC129"/>
  <sheetViews>
    <sheetView showGridLines="0" view="pageLayout" topLeftCell="A12" zoomScaleNormal="102" workbookViewId="0">
      <selection activeCell="K2" sqref="K2:AK10"/>
    </sheetView>
  </sheetViews>
  <sheetFormatPr defaultColWidth="2.7109375" defaultRowHeight="12.75" customHeight="1" zeroHeight="1"/>
  <cols>
    <col min="1" max="18" width="2.7109375" style="4"/>
    <col min="19" max="19" width="2.7109375" style="4" customWidth="1"/>
    <col min="20" max="21" width="2.7109375" style="4"/>
    <col min="22" max="22" width="2.7109375" style="4" customWidth="1"/>
    <col min="23" max="25" width="2.7109375" style="4"/>
    <col min="26" max="26" width="2.7109375" style="4" customWidth="1"/>
    <col min="27" max="30" width="2.7109375" style="4"/>
    <col min="31" max="31" width="2.7109375" style="4" customWidth="1"/>
    <col min="32" max="32" width="2.7109375" style="4"/>
    <col min="33" max="33" width="2.7109375" style="4" customWidth="1"/>
    <col min="34" max="36" width="2.7109375" style="4"/>
    <col min="37" max="37" width="2.7109375" style="5"/>
    <col min="38" max="44" width="2.7109375" style="4"/>
    <col min="45" max="45" width="16.5703125" style="4" bestFit="1" customWidth="1"/>
    <col min="46" max="16384" width="2.7109375" style="4"/>
  </cols>
  <sheetData>
    <row r="1" spans="1:55" ht="14.25" customHeight="1" thickTop="1">
      <c r="A1" s="100"/>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2"/>
      <c r="AL1" s="103"/>
    </row>
    <row r="2" spans="1:55" ht="14.25" customHeight="1">
      <c r="A2" s="104"/>
      <c r="B2" s="15"/>
      <c r="C2" s="16"/>
      <c r="D2" s="16"/>
      <c r="E2" s="16"/>
      <c r="F2" s="16"/>
      <c r="G2" s="16"/>
      <c r="H2" s="16"/>
      <c r="I2" s="16"/>
      <c r="J2" s="16"/>
      <c r="K2" s="572" t="s">
        <v>0</v>
      </c>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4"/>
      <c r="AL2" s="105"/>
    </row>
    <row r="3" spans="1:55" ht="14.25" customHeight="1">
      <c r="A3" s="104"/>
      <c r="B3" s="17"/>
      <c r="K3" s="575"/>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7"/>
      <c r="AL3" s="105"/>
    </row>
    <row r="4" spans="1:55" ht="14.25" customHeight="1">
      <c r="A4" s="104"/>
      <c r="B4" s="17"/>
      <c r="K4" s="575"/>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7"/>
      <c r="AL4" s="105"/>
    </row>
    <row r="5" spans="1:55" ht="14.25" customHeight="1">
      <c r="A5" s="104"/>
      <c r="B5" s="17"/>
      <c r="K5" s="575"/>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7"/>
      <c r="AL5" s="105"/>
    </row>
    <row r="6" spans="1:55" ht="14.25" customHeight="1">
      <c r="A6" s="104"/>
      <c r="B6" s="17"/>
      <c r="K6" s="575"/>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7"/>
      <c r="AL6" s="105"/>
    </row>
    <row r="7" spans="1:55" ht="14.25" customHeight="1">
      <c r="A7" s="104"/>
      <c r="B7" s="17"/>
      <c r="K7" s="575"/>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7"/>
      <c r="AL7" s="105"/>
    </row>
    <row r="8" spans="1:55" ht="14.25" customHeight="1">
      <c r="A8" s="104"/>
      <c r="B8" s="17"/>
      <c r="K8" s="575"/>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577"/>
      <c r="AL8" s="105"/>
    </row>
    <row r="9" spans="1:55" ht="14.25" customHeight="1">
      <c r="A9" s="104"/>
      <c r="B9" s="17"/>
      <c r="K9" s="575"/>
      <c r="L9" s="576"/>
      <c r="M9" s="576"/>
      <c r="N9" s="576"/>
      <c r="O9" s="576"/>
      <c r="P9" s="576"/>
      <c r="Q9" s="576"/>
      <c r="R9" s="576"/>
      <c r="S9" s="576"/>
      <c r="T9" s="576"/>
      <c r="U9" s="576"/>
      <c r="V9" s="576"/>
      <c r="W9" s="576"/>
      <c r="X9" s="576"/>
      <c r="Y9" s="576"/>
      <c r="Z9" s="576"/>
      <c r="AA9" s="576"/>
      <c r="AB9" s="576"/>
      <c r="AC9" s="576"/>
      <c r="AD9" s="576"/>
      <c r="AE9" s="576"/>
      <c r="AF9" s="576"/>
      <c r="AG9" s="576"/>
      <c r="AH9" s="576"/>
      <c r="AI9" s="576"/>
      <c r="AJ9" s="576"/>
      <c r="AK9" s="577"/>
      <c r="AL9" s="105"/>
    </row>
    <row r="10" spans="1:55" ht="14.25" customHeight="1">
      <c r="A10" s="104"/>
      <c r="B10" s="18"/>
      <c r="C10" s="14"/>
      <c r="D10" s="14"/>
      <c r="E10" s="14"/>
      <c r="F10" s="14"/>
      <c r="G10" s="14"/>
      <c r="H10" s="14"/>
      <c r="I10" s="14"/>
      <c r="J10" s="19"/>
      <c r="K10" s="578"/>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80"/>
      <c r="AL10" s="105"/>
    </row>
    <row r="11" spans="1:55" ht="14.25" customHeight="1">
      <c r="A11" s="104"/>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05"/>
    </row>
    <row r="12" spans="1:55" ht="14.25" customHeight="1">
      <c r="A12" s="104"/>
      <c r="AK12" s="4"/>
      <c r="AL12" s="105"/>
    </row>
    <row r="13" spans="1:55" ht="14.25" customHeight="1">
      <c r="A13" s="104"/>
      <c r="AK13" s="4"/>
      <c r="AL13" s="105"/>
      <c r="AO13" s="9"/>
      <c r="AP13" s="9"/>
      <c r="AQ13" s="9"/>
      <c r="AR13" s="9"/>
      <c r="AS13" s="9"/>
      <c r="AT13" s="9"/>
      <c r="AU13" s="9"/>
      <c r="AV13" s="9"/>
      <c r="AW13" s="9"/>
      <c r="AX13" s="9"/>
      <c r="AY13" s="9"/>
      <c r="AZ13" s="9"/>
      <c r="BA13" s="9"/>
      <c r="BB13" s="9"/>
      <c r="BC13" s="9"/>
    </row>
    <row r="14" spans="1:55" ht="14.25" customHeight="1">
      <c r="A14" s="104"/>
      <c r="AK14" s="4"/>
      <c r="AL14" s="105"/>
    </row>
    <row r="15" spans="1:55" ht="14.25" customHeight="1">
      <c r="A15" s="104"/>
      <c r="AK15" s="4"/>
      <c r="AL15" s="105"/>
    </row>
    <row r="16" spans="1:55" ht="14.25" customHeight="1">
      <c r="A16" s="104"/>
      <c r="AK16" s="4"/>
      <c r="AL16" s="105"/>
    </row>
    <row r="17" spans="1:38" ht="14.25" customHeight="1">
      <c r="A17" s="104"/>
      <c r="AK17" s="4"/>
      <c r="AL17" s="105"/>
    </row>
    <row r="18" spans="1:38" ht="14.25" customHeight="1">
      <c r="A18" s="104"/>
      <c r="AK18" s="4"/>
      <c r="AL18" s="105"/>
    </row>
    <row r="19" spans="1:38" ht="14.25" customHeight="1">
      <c r="A19" s="104"/>
      <c r="AK19" s="4"/>
      <c r="AL19" s="105"/>
    </row>
    <row r="20" spans="1:38" ht="14.25" customHeight="1">
      <c r="A20" s="104"/>
      <c r="AK20" s="4"/>
      <c r="AL20" s="105"/>
    </row>
    <row r="21" spans="1:38" ht="14.25" customHeight="1">
      <c r="A21" s="104"/>
      <c r="AK21" s="4"/>
      <c r="AL21" s="105"/>
    </row>
    <row r="22" spans="1:38" ht="14.25" customHeight="1">
      <c r="A22" s="104"/>
      <c r="AK22" s="4"/>
      <c r="AL22" s="105"/>
    </row>
    <row r="23" spans="1:38" ht="14.25" customHeight="1">
      <c r="A23" s="104"/>
      <c r="AK23" s="4"/>
      <c r="AL23" s="105"/>
    </row>
    <row r="24" spans="1:38" ht="14.25" customHeight="1">
      <c r="A24" s="104"/>
      <c r="AK24" s="4"/>
      <c r="AL24" s="105"/>
    </row>
    <row r="25" spans="1:38" ht="14.25" customHeight="1">
      <c r="A25" s="104"/>
      <c r="AK25" s="4"/>
      <c r="AL25" s="105"/>
    </row>
    <row r="26" spans="1:38" ht="14.25" customHeight="1">
      <c r="A26" s="104"/>
      <c r="AK26" s="4"/>
      <c r="AL26" s="105"/>
    </row>
    <row r="27" spans="1:38" ht="14.25" customHeight="1">
      <c r="A27" s="104"/>
      <c r="AK27" s="4"/>
      <c r="AL27" s="105"/>
    </row>
    <row r="28" spans="1:38" ht="14.25" customHeight="1">
      <c r="A28" s="104"/>
      <c r="AK28" s="4"/>
      <c r="AL28" s="105"/>
    </row>
    <row r="29" spans="1:38" ht="14.25" customHeight="1">
      <c r="A29" s="104"/>
      <c r="AK29" s="4"/>
      <c r="AL29" s="105"/>
    </row>
    <row r="30" spans="1:38" ht="14.25" customHeight="1">
      <c r="A30" s="104"/>
      <c r="AK30" s="4"/>
      <c r="AL30" s="105"/>
    </row>
    <row r="31" spans="1:38" ht="14.25" customHeight="1">
      <c r="A31" s="104"/>
      <c r="AK31" s="4"/>
      <c r="AL31" s="105"/>
    </row>
    <row r="32" spans="1:38" ht="14.25" customHeight="1">
      <c r="A32" s="104"/>
      <c r="AK32" s="4"/>
      <c r="AL32" s="105"/>
    </row>
    <row r="33" spans="1:45" ht="14.25" customHeight="1">
      <c r="A33" s="104"/>
      <c r="AK33" s="4"/>
      <c r="AL33" s="105"/>
    </row>
    <row r="34" spans="1:45" ht="14.25" customHeight="1">
      <c r="A34" s="104"/>
      <c r="AK34" s="4"/>
      <c r="AL34" s="105"/>
    </row>
    <row r="35" spans="1:45" ht="14.25" customHeight="1">
      <c r="A35" s="104"/>
      <c r="AK35" s="4"/>
      <c r="AL35" s="105"/>
    </row>
    <row r="36" spans="1:45" ht="14.25" customHeight="1">
      <c r="A36" s="104"/>
      <c r="AK36" s="4"/>
      <c r="AL36" s="105"/>
    </row>
    <row r="37" spans="1:45" ht="14.25" customHeight="1">
      <c r="A37" s="104"/>
      <c r="AK37" s="4"/>
      <c r="AL37" s="105"/>
    </row>
    <row r="38" spans="1:45" ht="14.25" customHeight="1">
      <c r="A38" s="104"/>
      <c r="AK38" s="4"/>
      <c r="AL38" s="105"/>
    </row>
    <row r="39" spans="1:45" ht="14.25" customHeight="1">
      <c r="A39" s="104"/>
      <c r="AK39" s="4"/>
      <c r="AL39" s="105"/>
    </row>
    <row r="40" spans="1:45" ht="14.25" customHeight="1">
      <c r="A40" s="104"/>
      <c r="AK40" s="4"/>
      <c r="AL40" s="105"/>
    </row>
    <row r="41" spans="1:45" ht="14.25" customHeight="1">
      <c r="A41" s="104"/>
      <c r="AK41" s="4"/>
      <c r="AL41" s="105"/>
      <c r="AS41" s="60"/>
    </row>
    <row r="42" spans="1:45" ht="14.25" customHeight="1">
      <c r="A42" s="104"/>
      <c r="AK42" s="4"/>
      <c r="AL42" s="106"/>
      <c r="AM42" s="1"/>
      <c r="AN42" s="1"/>
      <c r="AO42" s="1"/>
    </row>
    <row r="43" spans="1:45" ht="14.25" customHeight="1">
      <c r="A43" s="104"/>
      <c r="AK43" s="4"/>
      <c r="AL43" s="107"/>
      <c r="AM43" s="2"/>
      <c r="AN43" s="2"/>
      <c r="AO43" s="2"/>
    </row>
    <row r="44" spans="1:45" ht="14.25" customHeight="1">
      <c r="A44" s="104"/>
      <c r="AK44" s="4"/>
      <c r="AL44" s="108"/>
      <c r="AM44" s="3"/>
      <c r="AN44" s="3"/>
      <c r="AO44" s="3"/>
    </row>
    <row r="45" spans="1:45" ht="14.25" customHeight="1">
      <c r="A45" s="104"/>
      <c r="AK45" s="4"/>
      <c r="AL45" s="109"/>
      <c r="AM45" s="10"/>
      <c r="AN45" s="10"/>
      <c r="AO45" s="10"/>
    </row>
    <row r="46" spans="1:45" ht="14.25" customHeight="1">
      <c r="A46" s="104"/>
      <c r="AK46" s="4"/>
      <c r="AL46" s="109"/>
      <c r="AM46" s="10"/>
      <c r="AN46" s="10"/>
      <c r="AO46" s="10"/>
    </row>
    <row r="47" spans="1:45" ht="14.25" customHeight="1">
      <c r="A47" s="104"/>
      <c r="B47" s="13"/>
      <c r="C47" s="13"/>
      <c r="D47" s="13"/>
      <c r="E47" s="13"/>
      <c r="F47" s="13"/>
      <c r="G47" s="13"/>
      <c r="H47" s="61"/>
      <c r="I47" s="61"/>
      <c r="J47" s="61"/>
      <c r="K47" s="61"/>
      <c r="L47" s="61"/>
      <c r="M47" s="61"/>
      <c r="N47" s="61"/>
      <c r="O47" s="13"/>
      <c r="P47" s="13"/>
      <c r="Q47" s="13"/>
      <c r="R47" s="13"/>
      <c r="S47" s="13"/>
      <c r="T47" s="13"/>
      <c r="U47" s="13"/>
      <c r="V47" s="61"/>
      <c r="W47" s="61"/>
      <c r="X47" s="61"/>
      <c r="Y47" s="61"/>
      <c r="Z47" s="61"/>
      <c r="AA47" s="61"/>
      <c r="AB47" s="61"/>
      <c r="AD47" s="13"/>
      <c r="AE47" s="13"/>
      <c r="AF47" s="13"/>
      <c r="AG47" s="13"/>
      <c r="AH47" s="61"/>
      <c r="AI47" s="61"/>
      <c r="AJ47" s="61"/>
      <c r="AK47" s="61"/>
      <c r="AL47" s="108"/>
      <c r="AM47" s="3"/>
      <c r="AN47" s="3"/>
      <c r="AO47" s="3"/>
    </row>
    <row r="48" spans="1:45" ht="14.25" customHeight="1">
      <c r="A48" s="104"/>
      <c r="B48" s="118" t="s">
        <v>1</v>
      </c>
      <c r="C48" s="13"/>
      <c r="D48" s="13"/>
      <c r="E48" s="13"/>
      <c r="F48" s="13"/>
      <c r="G48" s="13"/>
      <c r="H48" s="61"/>
      <c r="I48" s="61"/>
      <c r="J48" s="61"/>
      <c r="K48" s="61"/>
      <c r="L48" s="61"/>
      <c r="M48" s="61"/>
      <c r="N48" s="61"/>
      <c r="O48" s="13"/>
      <c r="P48" s="13"/>
      <c r="Q48" s="13"/>
      <c r="S48" s="13"/>
      <c r="T48" s="13"/>
      <c r="W48" s="61"/>
      <c r="X48" s="61"/>
      <c r="Y48" s="61"/>
      <c r="Z48" s="61"/>
      <c r="AA48" s="61"/>
      <c r="AB48" s="61"/>
      <c r="AD48" s="13"/>
      <c r="AE48" s="13"/>
      <c r="AF48" s="13"/>
      <c r="AG48" s="13"/>
      <c r="AH48" s="61"/>
      <c r="AI48" s="61"/>
      <c r="AJ48" s="61"/>
      <c r="AK48" s="61"/>
      <c r="AL48" s="108"/>
      <c r="AM48" s="3"/>
      <c r="AN48" s="3"/>
      <c r="AO48" s="3"/>
    </row>
    <row r="49" spans="1:38" ht="14.25" customHeight="1">
      <c r="A49" s="104"/>
      <c r="B49" s="110" t="s">
        <v>2</v>
      </c>
      <c r="AK49" s="113"/>
      <c r="AL49" s="105"/>
    </row>
    <row r="50" spans="1:38" hidden="1">
      <c r="A50" s="104"/>
      <c r="AK50" s="114"/>
      <c r="AL50" s="105"/>
    </row>
    <row r="51" spans="1:38" hidden="1">
      <c r="A51" s="104"/>
      <c r="AK51" s="114"/>
      <c r="AL51" s="105"/>
    </row>
    <row r="52" spans="1:38" hidden="1">
      <c r="A52" s="104"/>
      <c r="AK52" s="114"/>
      <c r="AL52" s="105"/>
    </row>
    <row r="53" spans="1:38" ht="12.75" customHeight="1">
      <c r="A53" s="104"/>
      <c r="AK53" s="114"/>
      <c r="AL53" s="105"/>
    </row>
    <row r="54" spans="1:38" ht="12.75" customHeight="1">
      <c r="A54" s="104"/>
      <c r="M54" s="645"/>
      <c r="N54" s="645"/>
      <c r="O54" s="646"/>
      <c r="P54" s="646"/>
      <c r="Q54" s="646"/>
      <c r="R54" s="646"/>
      <c r="S54" s="646"/>
      <c r="T54" s="99"/>
      <c r="U54" s="645"/>
      <c r="V54" s="645"/>
      <c r="W54" s="645"/>
      <c r="X54" s="647"/>
      <c r="Y54" s="647"/>
      <c r="AK54" s="114"/>
      <c r="AL54" s="105"/>
    </row>
    <row r="55" spans="1:38" ht="12.75" customHeight="1" thickBot="1">
      <c r="A55" s="111"/>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6"/>
      <c r="AL55" s="112"/>
    </row>
    <row r="56" spans="1:38" ht="12.75" customHeight="1" thickTop="1">
      <c r="A56" s="9"/>
      <c r="K56" s="9"/>
    </row>
    <row r="57" spans="1:38" ht="12.75" customHeight="1">
      <c r="A57" s="9"/>
      <c r="C57" s="9"/>
      <c r="D57" s="9"/>
      <c r="E57" s="9"/>
      <c r="F57" s="9"/>
      <c r="G57" s="9"/>
      <c r="H57" s="9"/>
      <c r="K57" s="9"/>
      <c r="L57" s="9"/>
      <c r="M57" s="9"/>
      <c r="N57" s="9"/>
      <c r="O57" s="9"/>
      <c r="P57" s="9"/>
      <c r="Q57" s="35"/>
    </row>
    <row r="58" spans="1:38" ht="12.75" customHeight="1">
      <c r="D58" s="9"/>
      <c r="E58" s="9"/>
      <c r="F58" s="9"/>
      <c r="G58" s="9"/>
      <c r="H58" s="9"/>
      <c r="K58" s="9"/>
      <c r="L58" s="9"/>
      <c r="M58" s="9"/>
      <c r="N58" s="9"/>
      <c r="O58" s="9"/>
      <c r="P58" s="9"/>
      <c r="Q58" s="35"/>
    </row>
    <row r="59" spans="1:38" ht="12.75" customHeight="1">
      <c r="A59" s="9"/>
      <c r="D59" s="9"/>
      <c r="E59" s="62"/>
      <c r="F59" s="9"/>
      <c r="G59" s="9"/>
      <c r="H59" s="9"/>
      <c r="K59" s="9"/>
      <c r="L59" s="9"/>
      <c r="M59" s="9"/>
      <c r="N59" s="9"/>
      <c r="O59" s="9"/>
      <c r="P59" s="9"/>
      <c r="Q59" s="35"/>
    </row>
    <row r="60" spans="1:38" ht="12.75" customHeight="1">
      <c r="B60" s="9"/>
      <c r="D60" s="9"/>
      <c r="E60" s="9"/>
      <c r="F60" s="9"/>
      <c r="G60" s="9"/>
      <c r="H60" s="9"/>
      <c r="K60" s="62"/>
      <c r="L60" s="9"/>
      <c r="M60" s="9"/>
      <c r="N60" s="9"/>
      <c r="O60" s="9"/>
      <c r="P60" s="9"/>
      <c r="Q60" s="35"/>
    </row>
    <row r="61" spans="1:38" ht="12.75" customHeight="1"/>
    <row r="62" spans="1:38" ht="12.75" customHeight="1"/>
    <row r="63" spans="1:38" ht="12.75" customHeight="1"/>
    <row r="64" spans="1:3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sheetData>
  <sheetProtection algorithmName="SHA-512" hashValue="PVfY0+WBUL6OWEvM48LjC+XtwsgQwnj5VGH1zlE9FLCIHtQO8iqAG6PkRhCjheU5753/Bgc+X9NVU0pYpdoIPg==" saltValue="3mWHWSqMvnTyjQMOmhs21g==" spinCount="100000" sheet="1" objects="1" scenarios="1"/>
  <mergeCells count="5">
    <mergeCell ref="M54:N54"/>
    <mergeCell ref="O54:S54"/>
    <mergeCell ref="U54:W54"/>
    <mergeCell ref="X54:Y54"/>
    <mergeCell ref="K2:AK10"/>
  </mergeCells>
  <printOptions horizontalCentered="1"/>
  <pageMargins left="0.25" right="0.25" top="0.5" bottom="0.5" header="0.3" footer="0.3"/>
  <pageSetup orientation="portrait" r:id="rId1"/>
  <headerFooter>
    <oddFooter>&amp;L&amp;8Cover&amp;C&amp;8Rev. Date: May 2026&amp;R&amp;8Version: L3.2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J65"/>
  <sheetViews>
    <sheetView showGridLines="0" view="pageLayout" topLeftCell="A18" zoomScaleNormal="100" zoomScaleSheetLayoutView="50" workbookViewId="0">
      <selection activeCell="G53" sqref="G53"/>
    </sheetView>
  </sheetViews>
  <sheetFormatPr defaultRowHeight="15.95" customHeight="1"/>
  <cols>
    <col min="1" max="1" width="9.140625" style="121"/>
    <col min="2" max="2" width="9.28515625" style="121" bestFit="1" customWidth="1"/>
    <col min="3" max="6" width="10" style="121" bestFit="1" customWidth="1"/>
    <col min="7" max="7" width="9.28515625" style="121" bestFit="1" customWidth="1"/>
    <col min="8" max="8" width="9.42578125" style="121" bestFit="1" customWidth="1"/>
    <col min="9" max="9" width="9.140625" style="121"/>
    <col min="10" max="10" width="10.140625" style="121" bestFit="1" customWidth="1"/>
    <col min="11" max="16384" width="9.140625" style="121"/>
  </cols>
  <sheetData>
    <row r="1" spans="1:10" ht="15.95" customHeight="1" thickTop="1">
      <c r="A1" s="898" t="s">
        <v>208</v>
      </c>
      <c r="B1" s="887"/>
      <c r="C1" s="887"/>
      <c r="D1" s="887"/>
      <c r="E1" s="887"/>
      <c r="F1" s="887"/>
      <c r="G1" s="887"/>
      <c r="H1" s="888"/>
      <c r="I1" s="119"/>
      <c r="J1" s="120"/>
    </row>
    <row r="2" spans="1:10" ht="15.95" customHeight="1">
      <c r="A2" s="889"/>
      <c r="B2" s="890"/>
      <c r="C2" s="890"/>
      <c r="D2" s="890"/>
      <c r="E2" s="890"/>
      <c r="F2" s="890"/>
      <c r="G2" s="890"/>
      <c r="H2" s="891"/>
      <c r="I2" s="122"/>
      <c r="J2" s="123"/>
    </row>
    <row r="3" spans="1:10" ht="15.95" customHeight="1">
      <c r="A3" s="889"/>
      <c r="B3" s="890"/>
      <c r="C3" s="890"/>
      <c r="D3" s="890"/>
      <c r="E3" s="890"/>
      <c r="F3" s="890"/>
      <c r="G3" s="890"/>
      <c r="H3" s="891"/>
      <c r="I3" s="122"/>
      <c r="J3" s="123"/>
    </row>
    <row r="4" spans="1:10" ht="15.95" customHeight="1">
      <c r="A4" s="889"/>
      <c r="B4" s="890"/>
      <c r="C4" s="890"/>
      <c r="D4" s="890"/>
      <c r="E4" s="890"/>
      <c r="F4" s="890"/>
      <c r="G4" s="890"/>
      <c r="H4" s="891"/>
      <c r="I4" s="122"/>
      <c r="J4" s="123"/>
    </row>
    <row r="5" spans="1:10" ht="15.95" customHeight="1" thickBot="1">
      <c r="A5" s="892"/>
      <c r="B5" s="893"/>
      <c r="C5" s="893"/>
      <c r="D5" s="893"/>
      <c r="E5" s="893"/>
      <c r="F5" s="893"/>
      <c r="G5" s="893"/>
      <c r="H5" s="894"/>
      <c r="I5" s="124"/>
      <c r="J5" s="125"/>
    </row>
    <row r="6" spans="1:10" ht="10.7" customHeight="1">
      <c r="A6" s="126"/>
      <c r="H6" s="127"/>
      <c r="I6" s="128"/>
      <c r="J6" s="129"/>
    </row>
    <row r="7" spans="1:10" ht="10.7" customHeight="1">
      <c r="A7" s="126"/>
      <c r="C7" s="899" t="s">
        <v>203</v>
      </c>
      <c r="D7" s="901" t="s">
        <v>206</v>
      </c>
      <c r="E7" s="902"/>
      <c r="F7" s="902"/>
      <c r="G7" s="903"/>
      <c r="H7" s="150"/>
      <c r="I7" s="128"/>
      <c r="J7" s="129"/>
    </row>
    <row r="8" spans="1:10" s="131" customFormat="1" ht="10.7" customHeight="1">
      <c r="A8" s="130"/>
      <c r="C8" s="900"/>
      <c r="D8" s="132">
        <v>3</v>
      </c>
      <c r="E8" s="132">
        <v>4</v>
      </c>
      <c r="F8" s="132">
        <v>6</v>
      </c>
      <c r="G8" s="132">
        <v>8</v>
      </c>
      <c r="H8" s="168"/>
      <c r="I8" s="121"/>
      <c r="J8" s="123"/>
    </row>
    <row r="9" spans="1:10" ht="10.7" customHeight="1">
      <c r="A9" s="126"/>
      <c r="C9" s="133">
        <v>50</v>
      </c>
      <c r="D9" s="169">
        <v>10.122099048701891</v>
      </c>
      <c r="E9" s="169">
        <v>10.039736699332</v>
      </c>
      <c r="F9" s="169">
        <v>10.010029564714799</v>
      </c>
      <c r="G9" s="170"/>
      <c r="H9" s="152"/>
      <c r="J9" s="123"/>
    </row>
    <row r="10" spans="1:10" ht="10.7" customHeight="1">
      <c r="A10" s="126"/>
      <c r="C10" s="135">
        <v>52</v>
      </c>
      <c r="D10" s="171">
        <v>10.132062331075966</v>
      </c>
      <c r="E10" s="171">
        <v>10.042979213997491</v>
      </c>
      <c r="F10" s="171">
        <v>10.010847977195526</v>
      </c>
      <c r="G10" s="172"/>
      <c r="H10" s="152"/>
      <c r="J10" s="123"/>
    </row>
    <row r="11" spans="1:10" ht="10.7" customHeight="1">
      <c r="A11" s="126"/>
      <c r="C11" s="135">
        <v>54</v>
      </c>
      <c r="D11" s="171">
        <v>10.142416330405887</v>
      </c>
      <c r="E11" s="171">
        <v>10.046348886100844</v>
      </c>
      <c r="F11" s="171">
        <v>10.011698484283341</v>
      </c>
      <c r="G11" s="172"/>
      <c r="H11" s="152"/>
      <c r="J11" s="123"/>
    </row>
    <row r="12" spans="1:10" ht="10.7" customHeight="1">
      <c r="A12" s="126"/>
      <c r="C12" s="135">
        <v>56</v>
      </c>
      <c r="D12" s="171">
        <v>10.153161046691652</v>
      </c>
      <c r="E12" s="171">
        <v>10.049845715642061</v>
      </c>
      <c r="F12" s="171">
        <v>10.012581085978242</v>
      </c>
      <c r="G12" s="172"/>
      <c r="H12" s="152"/>
      <c r="J12" s="123"/>
    </row>
    <row r="13" spans="1:10" ht="10.7" customHeight="1">
      <c r="A13" s="126"/>
      <c r="C13" s="135">
        <v>58</v>
      </c>
      <c r="D13" s="171">
        <v>10.164296479933265</v>
      </c>
      <c r="E13" s="171">
        <v>10.053469702621138</v>
      </c>
      <c r="F13" s="171">
        <v>10.013495782280232</v>
      </c>
      <c r="G13" s="172"/>
      <c r="H13" s="152"/>
      <c r="J13" s="123"/>
    </row>
    <row r="14" spans="1:10" ht="10.7" customHeight="1">
      <c r="A14" s="126"/>
      <c r="C14" s="135">
        <v>60</v>
      </c>
      <c r="D14" s="171">
        <v>10.175822630130725</v>
      </c>
      <c r="E14" s="171">
        <v>10.05722084703808</v>
      </c>
      <c r="F14" s="171">
        <v>10.01444257318931</v>
      </c>
      <c r="G14" s="172"/>
      <c r="H14" s="152"/>
      <c r="J14" s="123"/>
    </row>
    <row r="15" spans="1:10" ht="10.7" customHeight="1">
      <c r="A15" s="126"/>
      <c r="C15" s="135">
        <v>65</v>
      </c>
      <c r="D15" s="171">
        <v>10.206347392306197</v>
      </c>
      <c r="E15" s="171">
        <v>10.067155021871079</v>
      </c>
      <c r="F15" s="171">
        <v>10.01694996436801</v>
      </c>
      <c r="G15" s="172"/>
      <c r="H15" s="152"/>
      <c r="J15" s="123"/>
    </row>
    <row r="16" spans="1:10" ht="10.7" customHeight="1">
      <c r="A16" s="126"/>
      <c r="C16" s="135">
        <v>70</v>
      </c>
      <c r="D16" s="171">
        <v>10.239314135455707</v>
      </c>
      <c r="E16" s="171">
        <v>10.077883930690719</v>
      </c>
      <c r="F16" s="171">
        <v>10.019657946841004</v>
      </c>
      <c r="G16" s="172"/>
      <c r="H16" s="152"/>
      <c r="J16" s="123"/>
    </row>
    <row r="17" spans="1:10" ht="10.7" customHeight="1">
      <c r="A17" s="126"/>
      <c r="C17" s="135">
        <v>75</v>
      </c>
      <c r="D17" s="171">
        <v>10.274722859579256</v>
      </c>
      <c r="E17" s="171">
        <v>10.089407573496999</v>
      </c>
      <c r="F17" s="171">
        <v>10.022566520608295</v>
      </c>
      <c r="G17" s="172"/>
      <c r="H17" s="152"/>
      <c r="J17" s="123"/>
    </row>
    <row r="18" spans="1:10" ht="10.7" customHeight="1">
      <c r="A18" s="126"/>
      <c r="C18" s="135">
        <v>80</v>
      </c>
      <c r="D18" s="173">
        <v>10.312573564676843</v>
      </c>
      <c r="E18" s="173">
        <v>10.10172595028992</v>
      </c>
      <c r="F18" s="173">
        <v>10.025675685669883</v>
      </c>
      <c r="G18" s="172"/>
      <c r="H18" s="153"/>
      <c r="J18" s="123"/>
    </row>
    <row r="19" spans="1:10" ht="10.7" customHeight="1">
      <c r="A19" s="126"/>
      <c r="C19" s="135">
        <v>85</v>
      </c>
      <c r="D19" s="171">
        <v>10.352866250748468</v>
      </c>
      <c r="E19" s="171">
        <v>10.114839061069478</v>
      </c>
      <c r="F19" s="171">
        <v>10.028985442025768</v>
      </c>
      <c r="G19" s="172"/>
      <c r="H19" s="152"/>
      <c r="J19" s="123"/>
    </row>
    <row r="20" spans="1:10" ht="10.7" customHeight="1">
      <c r="A20" s="126"/>
      <c r="C20" s="135">
        <v>90</v>
      </c>
      <c r="D20" s="171">
        <v>10.395600917794129</v>
      </c>
      <c r="E20" s="171">
        <v>10.128746905835678</v>
      </c>
      <c r="F20" s="171">
        <v>10.032495789675947</v>
      </c>
      <c r="G20" s="172"/>
      <c r="H20" s="152"/>
      <c r="J20" s="123"/>
    </row>
    <row r="21" spans="1:10" ht="10.7" customHeight="1">
      <c r="A21" s="126"/>
      <c r="C21" s="135">
        <v>95</v>
      </c>
      <c r="D21" s="171">
        <v>10.440777565813828</v>
      </c>
      <c r="E21" s="171">
        <v>10.143449484588519</v>
      </c>
      <c r="F21" s="171">
        <v>10.036206728620421</v>
      </c>
      <c r="G21" s="172">
        <v>10.014195521912406</v>
      </c>
      <c r="H21" s="152"/>
      <c r="J21" s="123"/>
    </row>
    <row r="22" spans="1:10" ht="10.7" customHeight="1">
      <c r="A22" s="126"/>
      <c r="C22" s="135">
        <v>100</v>
      </c>
      <c r="D22" s="171">
        <v>10.488396194807567</v>
      </c>
      <c r="E22" s="171">
        <v>10.158946797327998</v>
      </c>
      <c r="F22" s="171">
        <v>10.040118258859193</v>
      </c>
      <c r="G22" s="172">
        <v>10.01572911015225</v>
      </c>
      <c r="H22" s="152"/>
      <c r="J22" s="123"/>
    </row>
    <row r="23" spans="1:10" ht="10.7" customHeight="1">
      <c r="A23" s="126"/>
      <c r="C23" s="135">
        <v>110</v>
      </c>
      <c r="D23" s="171">
        <v>10.590959395717157</v>
      </c>
      <c r="E23" s="171">
        <v>10.192325624766879</v>
      </c>
      <c r="F23" s="171">
        <v>10.048543093219623</v>
      </c>
      <c r="G23" s="172">
        <v>10.019032223284222</v>
      </c>
      <c r="H23" s="152"/>
      <c r="J23" s="123"/>
    </row>
    <row r="24" spans="1:10" ht="10.7" customHeight="1">
      <c r="A24" s="126"/>
      <c r="C24" s="135">
        <v>120</v>
      </c>
      <c r="D24" s="171">
        <v>10.703290520522897</v>
      </c>
      <c r="E24" s="171">
        <v>10.228883388152317</v>
      </c>
      <c r="F24" s="171">
        <v>10.057770292757239</v>
      </c>
      <c r="G24" s="172">
        <v>10.022649918619241</v>
      </c>
      <c r="H24" s="152"/>
      <c r="J24" s="123"/>
    </row>
    <row r="25" spans="1:10" ht="10.7" customHeight="1">
      <c r="A25" s="126"/>
      <c r="C25" s="135">
        <v>130</v>
      </c>
      <c r="D25" s="171">
        <v>10.825389569224788</v>
      </c>
      <c r="E25" s="171">
        <v>10.268620087484317</v>
      </c>
      <c r="F25" s="171">
        <v>10.067799857472036</v>
      </c>
      <c r="G25" s="172">
        <v>10.026582196157301</v>
      </c>
      <c r="H25" s="152"/>
      <c r="J25" s="123"/>
    </row>
    <row r="26" spans="1:10" ht="10.7" customHeight="1">
      <c r="A26" s="126"/>
      <c r="C26" s="135">
        <v>140</v>
      </c>
      <c r="D26" s="171">
        <v>10.957256541822831</v>
      </c>
      <c r="E26" s="171">
        <v>10.311535722762876</v>
      </c>
      <c r="F26" s="171">
        <v>10.078631787364019</v>
      </c>
      <c r="G26" s="172">
        <v>10.03082905589841</v>
      </c>
      <c r="H26" s="152"/>
      <c r="J26" s="123"/>
    </row>
    <row r="27" spans="1:10" ht="10.5" customHeight="1">
      <c r="A27" s="126"/>
      <c r="C27" s="135">
        <v>150</v>
      </c>
      <c r="D27" s="171">
        <v>11.098891438317025</v>
      </c>
      <c r="E27" s="171">
        <v>10.357630293987997</v>
      </c>
      <c r="F27" s="171">
        <v>10.090266082433184</v>
      </c>
      <c r="G27" s="172">
        <v>10.035390497842561</v>
      </c>
      <c r="H27" s="152"/>
      <c r="J27" s="123"/>
    </row>
    <row r="28" spans="1:10" ht="10.7" customHeight="1">
      <c r="A28" s="126"/>
      <c r="C28" s="135">
        <v>160</v>
      </c>
      <c r="D28" s="171">
        <v>11.250294258707372</v>
      </c>
      <c r="E28" s="171">
        <v>10.406903801159675</v>
      </c>
      <c r="F28" s="171">
        <v>10.102702742679535</v>
      </c>
      <c r="G28" s="172">
        <v>10.040266521989759</v>
      </c>
      <c r="H28" s="152"/>
      <c r="J28" s="123"/>
    </row>
    <row r="29" spans="1:10" ht="10.7" customHeight="1">
      <c r="A29" s="126"/>
      <c r="C29" s="135">
        <v>170</v>
      </c>
      <c r="D29" s="171">
        <v>11.411465002993868</v>
      </c>
      <c r="E29" s="171">
        <v>10.459356244277915</v>
      </c>
      <c r="F29" s="171">
        <v>10.115941768103069</v>
      </c>
      <c r="G29" s="172">
        <v>10.045457128340002</v>
      </c>
      <c r="H29" s="152"/>
      <c r="J29" s="123"/>
    </row>
    <row r="30" spans="1:10" ht="10.7" customHeight="1">
      <c r="A30" s="126"/>
      <c r="C30" s="135">
        <v>180</v>
      </c>
      <c r="D30" s="171">
        <v>11.582403671176516</v>
      </c>
      <c r="E30" s="171">
        <v>10.514987623342714</v>
      </c>
      <c r="F30" s="171">
        <v>10.129983158703785</v>
      </c>
      <c r="G30" s="172">
        <v>10.050962316893289</v>
      </c>
      <c r="H30" s="152"/>
      <c r="J30" s="123"/>
    </row>
    <row r="31" spans="1:10" ht="10.7" customHeight="1">
      <c r="A31" s="126"/>
      <c r="C31" s="135">
        <v>190</v>
      </c>
      <c r="D31" s="171">
        <v>11.763110263255317</v>
      </c>
      <c r="E31" s="171">
        <v>10.573797938354074</v>
      </c>
      <c r="F31" s="171">
        <v>10.144826914481687</v>
      </c>
      <c r="G31" s="172">
        <v>10.056782087649623</v>
      </c>
      <c r="H31" s="152"/>
      <c r="J31" s="123"/>
    </row>
    <row r="32" spans="1:10" ht="10.7" customHeight="1">
      <c r="A32" s="126"/>
      <c r="C32" s="135">
        <v>200</v>
      </c>
      <c r="D32" s="171">
        <v>11.953584779230267</v>
      </c>
      <c r="E32" s="171">
        <v>10.635787189311994</v>
      </c>
      <c r="F32" s="171">
        <v>10.160473035436771</v>
      </c>
      <c r="G32" s="172">
        <v>10.062916440608999</v>
      </c>
      <c r="H32" s="152"/>
      <c r="J32" s="123"/>
    </row>
    <row r="33" spans="1:10" ht="10.7" customHeight="1">
      <c r="A33" s="126"/>
      <c r="C33" s="135">
        <v>220</v>
      </c>
      <c r="D33" s="171">
        <v>12.363837582868625</v>
      </c>
      <c r="E33" s="171">
        <v>10.769302499067512</v>
      </c>
      <c r="F33" s="171">
        <v>10.194172372878494</v>
      </c>
      <c r="G33" s="172">
        <v>10.07612889313689</v>
      </c>
      <c r="H33" s="152"/>
      <c r="J33" s="123"/>
    </row>
    <row r="34" spans="1:10" ht="10.7" customHeight="1">
      <c r="A34" s="126"/>
      <c r="C34" s="135">
        <v>240</v>
      </c>
      <c r="D34" s="171">
        <v>12.813162082091587</v>
      </c>
      <c r="E34" s="171">
        <v>10.91553355260927</v>
      </c>
      <c r="F34" s="171">
        <v>10.231081171028952</v>
      </c>
      <c r="G34" s="172">
        <v>10.090599674476959</v>
      </c>
      <c r="H34" s="152"/>
      <c r="J34" s="123"/>
    </row>
    <row r="35" spans="1:10" ht="10.7" customHeight="1">
      <c r="A35" s="126"/>
      <c r="C35" s="135">
        <v>260</v>
      </c>
      <c r="D35" s="171">
        <v>13.301558276899152</v>
      </c>
      <c r="E35" s="171">
        <v>11.07448034993727</v>
      </c>
      <c r="F35" s="171">
        <v>10.271199429888144</v>
      </c>
      <c r="G35" s="172">
        <v>10.106328784629209</v>
      </c>
      <c r="H35" s="152"/>
      <c r="J35" s="123"/>
    </row>
    <row r="36" spans="1:10" ht="10.7" customHeight="1">
      <c r="A36" s="126"/>
      <c r="C36" s="135">
        <v>280</v>
      </c>
      <c r="D36" s="171">
        <v>13.829026167291325</v>
      </c>
      <c r="E36" s="171">
        <v>11.246142891051507</v>
      </c>
      <c r="F36" s="171">
        <v>10.314527149456072</v>
      </c>
      <c r="G36" s="172">
        <v>10.123316223593639</v>
      </c>
      <c r="H36" s="152"/>
      <c r="J36" s="123"/>
    </row>
    <row r="37" spans="1:10" ht="10.7" customHeight="1">
      <c r="A37" s="126"/>
      <c r="C37" s="135">
        <v>300</v>
      </c>
      <c r="D37" s="171">
        <v>14.395565753268102</v>
      </c>
      <c r="E37" s="171">
        <v>11.430521175951986</v>
      </c>
      <c r="F37" s="171">
        <v>10.361064329732738</v>
      </c>
      <c r="G37" s="172">
        <v>10.141561991370249</v>
      </c>
      <c r="H37" s="152"/>
      <c r="J37" s="123"/>
    </row>
    <row r="38" spans="1:10" ht="10.7" customHeight="1">
      <c r="A38" s="126"/>
      <c r="C38" s="135">
        <v>350</v>
      </c>
      <c r="D38" s="171"/>
      <c r="E38" s="171">
        <v>11.947098267267981</v>
      </c>
      <c r="F38" s="171">
        <v>10.491448671025115</v>
      </c>
      <c r="G38" s="172">
        <v>10.192681599365061</v>
      </c>
      <c r="H38" s="152"/>
      <c r="J38" s="123"/>
    </row>
    <row r="39" spans="1:10" ht="10.7" customHeight="1">
      <c r="A39" s="126"/>
      <c r="C39" s="135">
        <v>400</v>
      </c>
      <c r="D39" s="171"/>
      <c r="E39" s="171">
        <v>12.543148757247973</v>
      </c>
      <c r="F39" s="171">
        <v>10.641892141747087</v>
      </c>
      <c r="G39" s="172">
        <v>10.251665762435998</v>
      </c>
      <c r="H39" s="152"/>
      <c r="J39" s="123"/>
    </row>
    <row r="40" spans="1:10" ht="10.7" customHeight="1">
      <c r="A40" s="126"/>
      <c r="C40" s="135">
        <v>450</v>
      </c>
      <c r="D40" s="171"/>
      <c r="E40" s="171">
        <v>13.218672645891967</v>
      </c>
      <c r="F40" s="171">
        <v>10.812394741898657</v>
      </c>
      <c r="G40" s="172">
        <v>10.31851448058306</v>
      </c>
      <c r="H40" s="152"/>
      <c r="J40" s="123"/>
    </row>
    <row r="41" spans="1:10" ht="10.7" customHeight="1">
      <c r="A41" s="126"/>
      <c r="C41" s="135">
        <v>500</v>
      </c>
      <c r="D41" s="171"/>
      <c r="E41" s="171">
        <v>13.973669933199959</v>
      </c>
      <c r="F41" s="171">
        <v>11.002956471479825</v>
      </c>
      <c r="G41" s="172">
        <v>10.393227753806245</v>
      </c>
      <c r="H41" s="152"/>
      <c r="J41" s="123"/>
    </row>
    <row r="42" spans="1:10" ht="10.7" customHeight="1">
      <c r="A42" s="126"/>
      <c r="C42" s="135">
        <v>600</v>
      </c>
      <c r="D42" s="171"/>
      <c r="E42" s="171"/>
      <c r="F42" s="171">
        <v>11.444257318930948</v>
      </c>
      <c r="G42" s="172">
        <v>10.566247965480994</v>
      </c>
      <c r="H42" s="152"/>
      <c r="J42" s="123"/>
    </row>
    <row r="43" spans="1:10" ht="10.7" customHeight="1">
      <c r="A43" s="126"/>
      <c r="C43" s="135">
        <v>650</v>
      </c>
      <c r="D43" s="171"/>
      <c r="E43" s="171"/>
      <c r="F43" s="171">
        <v>11.694996436800905</v>
      </c>
      <c r="G43" s="172">
        <v>10.664554903932556</v>
      </c>
      <c r="H43" s="152"/>
      <c r="J43" s="123"/>
    </row>
    <row r="44" spans="1:10" ht="10.7" customHeight="1">
      <c r="A44" s="126"/>
      <c r="C44" s="135">
        <v>700</v>
      </c>
      <c r="D44" s="171"/>
      <c r="E44" s="171"/>
      <c r="F44" s="171">
        <v>11.965794684100457</v>
      </c>
      <c r="G44" s="172">
        <v>10.770726397460242</v>
      </c>
      <c r="H44" s="152"/>
      <c r="J44" s="123"/>
    </row>
    <row r="45" spans="1:10" ht="10.7" customHeight="1">
      <c r="A45" s="126"/>
      <c r="C45" s="135">
        <v>800</v>
      </c>
      <c r="D45" s="171"/>
      <c r="E45" s="171"/>
      <c r="F45" s="171">
        <v>12.567568566988353</v>
      </c>
      <c r="G45" s="172">
        <v>11.00666304974399</v>
      </c>
      <c r="H45" s="152"/>
      <c r="J45" s="123"/>
    </row>
    <row r="46" spans="1:10" ht="10.7" customHeight="1">
      <c r="A46" s="126"/>
      <c r="C46" s="135">
        <v>900</v>
      </c>
      <c r="D46" s="171"/>
      <c r="E46" s="171"/>
      <c r="F46" s="171">
        <v>13.249578967594633</v>
      </c>
      <c r="G46" s="172">
        <v>11.274057922332236</v>
      </c>
      <c r="H46" s="152"/>
      <c r="J46" s="123"/>
    </row>
    <row r="47" spans="1:10" ht="10.7" customHeight="1">
      <c r="A47" s="126"/>
      <c r="C47" s="135">
        <v>1000</v>
      </c>
      <c r="D47" s="171"/>
      <c r="E47" s="171"/>
      <c r="F47" s="171">
        <v>14.011825885919301</v>
      </c>
      <c r="G47" s="172">
        <v>11.572911015224983</v>
      </c>
      <c r="H47" s="152"/>
      <c r="J47" s="123"/>
    </row>
    <row r="48" spans="1:10" ht="10.7" customHeight="1">
      <c r="A48" s="126"/>
      <c r="C48" s="135">
        <v>1100</v>
      </c>
      <c r="D48" s="171"/>
      <c r="E48" s="171"/>
      <c r="F48" s="171"/>
      <c r="G48" s="172">
        <v>11.903222328422231</v>
      </c>
      <c r="H48" s="152"/>
      <c r="J48" s="123"/>
    </row>
    <row r="49" spans="1:10" ht="10.7" customHeight="1">
      <c r="A49" s="126"/>
      <c r="C49" s="135">
        <v>1200</v>
      </c>
      <c r="D49" s="171"/>
      <c r="E49" s="171"/>
      <c r="F49" s="171"/>
      <c r="G49" s="172">
        <v>12.264991861923978</v>
      </c>
      <c r="H49" s="152"/>
      <c r="J49" s="123"/>
    </row>
    <row r="50" spans="1:10" ht="10.7" customHeight="1">
      <c r="A50" s="126"/>
      <c r="C50" s="135">
        <v>1300</v>
      </c>
      <c r="D50" s="171"/>
      <c r="E50" s="171"/>
      <c r="F50" s="171"/>
      <c r="G50" s="172">
        <v>12.658219615730223</v>
      </c>
      <c r="H50" s="152"/>
      <c r="J50" s="123"/>
    </row>
    <row r="51" spans="1:10" ht="10.7" customHeight="1">
      <c r="A51" s="126"/>
      <c r="C51" s="135">
        <v>1400</v>
      </c>
      <c r="D51" s="171"/>
      <c r="E51" s="171"/>
      <c r="F51" s="171"/>
      <c r="G51" s="172">
        <v>13.082905589840969</v>
      </c>
      <c r="H51" s="152"/>
      <c r="J51" s="123"/>
    </row>
    <row r="52" spans="1:10" ht="10.7" customHeight="1">
      <c r="A52" s="126"/>
      <c r="C52" s="135">
        <v>1500</v>
      </c>
      <c r="D52" s="171"/>
      <c r="E52" s="171"/>
      <c r="F52" s="171"/>
      <c r="G52" s="172">
        <v>13.539049784256214</v>
      </c>
      <c r="H52" s="152"/>
      <c r="J52" s="123"/>
    </row>
    <row r="53" spans="1:10" ht="10.7" customHeight="1">
      <c r="A53" s="126"/>
      <c r="C53" s="135">
        <v>1600</v>
      </c>
      <c r="D53" s="171"/>
      <c r="E53" s="171"/>
      <c r="F53" s="171"/>
      <c r="G53" s="172">
        <v>14.02665219897596</v>
      </c>
      <c r="H53" s="152"/>
      <c r="J53" s="123"/>
    </row>
    <row r="54" spans="1:10" ht="10.7" customHeight="1">
      <c r="A54" s="126"/>
      <c r="C54" s="135"/>
      <c r="D54" s="171"/>
      <c r="E54" s="171"/>
      <c r="F54" s="171"/>
      <c r="G54" s="172"/>
      <c r="H54" s="152"/>
      <c r="J54" s="123"/>
    </row>
    <row r="55" spans="1:10" ht="10.7" customHeight="1">
      <c r="A55" s="126"/>
      <c r="C55" s="135"/>
      <c r="D55" s="171"/>
      <c r="E55" s="171"/>
      <c r="F55" s="171"/>
      <c r="G55" s="172"/>
      <c r="H55" s="152"/>
      <c r="J55" s="123"/>
    </row>
    <row r="56" spans="1:10" ht="10.7" customHeight="1">
      <c r="A56" s="126"/>
      <c r="C56" s="135"/>
      <c r="D56" s="171"/>
      <c r="E56" s="171"/>
      <c r="F56" s="171"/>
      <c r="G56" s="172"/>
      <c r="H56" s="152"/>
      <c r="J56" s="123"/>
    </row>
    <row r="57" spans="1:10" ht="10.7" customHeight="1">
      <c r="A57" s="126"/>
      <c r="C57" s="135"/>
      <c r="D57" s="171"/>
      <c r="E57" s="171"/>
      <c r="F57" s="171"/>
      <c r="G57" s="172"/>
      <c r="H57" s="152"/>
      <c r="J57" s="123"/>
    </row>
    <row r="58" spans="1:10" ht="10.7" customHeight="1">
      <c r="A58" s="126"/>
      <c r="C58" s="135"/>
      <c r="D58" s="171"/>
      <c r="E58" s="171"/>
      <c r="F58" s="171"/>
      <c r="G58" s="172"/>
      <c r="H58" s="152"/>
      <c r="J58" s="123"/>
    </row>
    <row r="59" spans="1:10" ht="10.7" customHeight="1">
      <c r="A59" s="126"/>
      <c r="C59" s="135"/>
      <c r="D59" s="171"/>
      <c r="E59" s="171"/>
      <c r="F59" s="171"/>
      <c r="G59" s="172"/>
      <c r="H59" s="152"/>
      <c r="J59" s="123"/>
    </row>
    <row r="60" spans="1:10" ht="10.7" customHeight="1">
      <c r="A60" s="126"/>
      <c r="C60" s="135"/>
      <c r="D60" s="171"/>
      <c r="E60" s="171"/>
      <c r="F60" s="171"/>
      <c r="G60" s="172"/>
      <c r="H60" s="152"/>
      <c r="J60" s="123"/>
    </row>
    <row r="61" spans="1:10" ht="10.7" customHeight="1">
      <c r="A61" s="126"/>
      <c r="C61" s="135"/>
      <c r="D61" s="171"/>
      <c r="E61" s="171"/>
      <c r="F61" s="171"/>
      <c r="G61" s="172"/>
      <c r="H61" s="152"/>
      <c r="J61" s="123"/>
    </row>
    <row r="62" spans="1:10" ht="15.95" customHeight="1">
      <c r="A62" s="126"/>
      <c r="C62" s="138"/>
      <c r="D62" s="174"/>
      <c r="E62" s="174"/>
      <c r="F62" s="174"/>
      <c r="G62" s="175"/>
      <c r="H62" s="152"/>
      <c r="J62" s="123"/>
    </row>
    <row r="63" spans="1:10" ht="15.95" customHeight="1">
      <c r="A63" s="126"/>
      <c r="J63" s="123"/>
    </row>
    <row r="64" spans="1:10" ht="15.95" customHeight="1" thickBot="1">
      <c r="A64" s="117" t="s">
        <v>207</v>
      </c>
      <c r="B64" s="141"/>
      <c r="C64" s="141"/>
      <c r="D64" s="141"/>
      <c r="E64" s="141"/>
      <c r="F64" s="141"/>
      <c r="G64" s="141"/>
      <c r="H64" s="141"/>
      <c r="I64" s="141"/>
      <c r="J64" s="142"/>
    </row>
    <row r="65" ht="15.95" customHeight="1" thickTop="1"/>
  </sheetData>
  <sheetProtection algorithmName="SHA-512" hashValue="EtEIXnnrt90pVP2I99yeUd+UotbYRSI/BqaOCPZFkbE40Iy3TiO0MSONeLyNmthAm83+Z9QjEYoBisBloK+NeA==" saltValue="reFJMGUNHYPm99IkZtJu7g==" spinCount="100000" sheet="1" objects="1" scenarios="1" selectLockedCells="1" selectUnlockedCells="1"/>
  <mergeCells count="3">
    <mergeCell ref="A1:H5"/>
    <mergeCell ref="C7:C8"/>
    <mergeCell ref="D7:G7"/>
  </mergeCells>
  <pageMargins left="0.25" right="0.25" top="0.5" bottom="0.5" header="0.3" footer="0.3"/>
  <pageSetup orientation="portrait" horizontalDpi="1200" verticalDpi="1200" r:id="rId1"/>
  <headerFooter>
    <oddFooter>&amp;L&amp;8Page 8&amp;C&amp;8Rev. Date: May 2026&amp;R&amp;8Version: L3.2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N1:AU54"/>
  <sheetViews>
    <sheetView topLeftCell="AA1" workbookViewId="0">
      <selection activeCell="AN10" sqref="AN10"/>
    </sheetView>
  </sheetViews>
  <sheetFormatPr defaultRowHeight="12.75"/>
  <sheetData>
    <row r="1" spans="40:47" ht="15">
      <c r="AN1" s="420" t="s">
        <v>209</v>
      </c>
      <c r="AO1" s="47"/>
      <c r="AP1" s="45"/>
      <c r="AQ1" s="48" t="s">
        <v>68</v>
      </c>
      <c r="AR1" s="47"/>
      <c r="AS1" s="45"/>
      <c r="AT1" s="48" t="s">
        <v>69</v>
      </c>
      <c r="AU1" s="47"/>
    </row>
    <row r="2" spans="40:47" ht="15">
      <c r="AN2" s="50" t="s">
        <v>17</v>
      </c>
      <c r="AO2" s="417" t="s">
        <v>53</v>
      </c>
      <c r="AP2" s="45"/>
      <c r="AQ2" s="50" t="s">
        <v>17</v>
      </c>
      <c r="AR2" s="417" t="s">
        <v>53</v>
      </c>
      <c r="AS2" s="45"/>
      <c r="AT2" s="50" t="s">
        <v>17</v>
      </c>
      <c r="AU2" s="417" t="s">
        <v>53</v>
      </c>
    </row>
    <row r="3" spans="40:47" ht="15">
      <c r="AN3" s="51">
        <f>IF('Conversion Sheet A'!$B$29=1,AQ3,AT3)</f>
        <v>1</v>
      </c>
      <c r="AO3" s="49">
        <f>IF('Conversion Sheet A'!$B$29=1,AR3,AU3)</f>
        <v>3</v>
      </c>
      <c r="AP3" s="45"/>
      <c r="AQ3" s="51">
        <v>1</v>
      </c>
      <c r="AR3" s="49">
        <v>3</v>
      </c>
      <c r="AS3" s="52"/>
      <c r="AT3" s="53">
        <v>1</v>
      </c>
      <c r="AU3" s="54">
        <v>15</v>
      </c>
    </row>
    <row r="4" spans="40:47" ht="15">
      <c r="AN4" s="51">
        <f>IF('Conversion Sheet A'!$B$29=1,AQ4,AT4)</f>
        <v>2</v>
      </c>
      <c r="AO4" s="49">
        <f>IF('Conversion Sheet A'!$B$29=1,AR4,AU4)</f>
        <v>5</v>
      </c>
      <c r="AP4" s="45"/>
      <c r="AQ4" s="51">
        <v>2</v>
      </c>
      <c r="AR4" s="49">
        <v>5</v>
      </c>
      <c r="AS4" s="45"/>
      <c r="AT4" s="53">
        <v>2</v>
      </c>
      <c r="AU4" s="54">
        <v>15</v>
      </c>
    </row>
    <row r="5" spans="40:47" ht="15">
      <c r="AN5" s="51">
        <f>IF('Conversion Sheet A'!$B$29=1,AQ5,AT5)</f>
        <v>3</v>
      </c>
      <c r="AO5" s="49">
        <f>IF('Conversion Sheet A'!$B$29=1,AR5,AU5)</f>
        <v>6.5</v>
      </c>
      <c r="AP5" s="45"/>
      <c r="AQ5" s="51">
        <v>3</v>
      </c>
      <c r="AR5" s="49">
        <v>6.5</v>
      </c>
      <c r="AS5" s="45"/>
      <c r="AT5" s="53">
        <v>3</v>
      </c>
      <c r="AU5" s="54">
        <v>15</v>
      </c>
    </row>
    <row r="6" spans="40:47" ht="15">
      <c r="AN6" s="51">
        <f>IF('Conversion Sheet A'!$B$29=1,AQ6,AT6)</f>
        <v>4</v>
      </c>
      <c r="AO6" s="49">
        <f>IF('Conversion Sheet A'!$B$29=1,AR6,AU6)</f>
        <v>8</v>
      </c>
      <c r="AP6" s="45"/>
      <c r="AQ6" s="51">
        <v>4</v>
      </c>
      <c r="AR6" s="49">
        <v>8</v>
      </c>
      <c r="AS6" s="45"/>
      <c r="AT6" s="53">
        <v>4</v>
      </c>
      <c r="AU6" s="54">
        <v>15</v>
      </c>
    </row>
    <row r="7" spans="40:47" ht="15">
      <c r="AN7" s="51">
        <f>IF('Conversion Sheet A'!$B$29=1,AQ7,AT7)</f>
        <v>5</v>
      </c>
      <c r="AO7" s="49">
        <f>IF('Conversion Sheet A'!$B$29=1,AR7,AU7)</f>
        <v>9.4</v>
      </c>
      <c r="AP7" s="45"/>
      <c r="AQ7" s="51">
        <v>5</v>
      </c>
      <c r="AR7" s="49">
        <v>9.4</v>
      </c>
      <c r="AS7" s="45"/>
      <c r="AT7" s="46">
        <v>5</v>
      </c>
      <c r="AU7" s="49">
        <v>15</v>
      </c>
    </row>
    <row r="8" spans="40:47" ht="15">
      <c r="AN8" s="51">
        <f>IF('Conversion Sheet A'!$B$29=1,AQ8,AT8)</f>
        <v>6</v>
      </c>
      <c r="AO8" s="49">
        <f>IF('Conversion Sheet A'!$B$29=1,AR8,AU8)</f>
        <v>10.7</v>
      </c>
      <c r="AP8" s="45"/>
      <c r="AQ8" s="51">
        <v>6</v>
      </c>
      <c r="AR8" s="49">
        <v>10.7</v>
      </c>
      <c r="AS8" s="45"/>
      <c r="AT8" s="46">
        <v>6</v>
      </c>
      <c r="AU8" s="49">
        <v>17.399999999999999</v>
      </c>
    </row>
    <row r="9" spans="40:47" ht="15">
      <c r="AN9" s="51">
        <f>IF('Conversion Sheet A'!$B$29=1,AQ9,AT9)</f>
        <v>7</v>
      </c>
      <c r="AO9" s="49">
        <f>IF('Conversion Sheet A'!$B$29=1,AR9,AU9)</f>
        <v>11.8</v>
      </c>
      <c r="AP9" s="45"/>
      <c r="AQ9" s="51">
        <v>7</v>
      </c>
      <c r="AR9" s="49">
        <v>11.8</v>
      </c>
      <c r="AS9" s="45"/>
      <c r="AT9" s="46">
        <v>7</v>
      </c>
      <c r="AU9" s="49">
        <v>19.8</v>
      </c>
    </row>
    <row r="10" spans="40:47" ht="15">
      <c r="AN10" s="51">
        <f>IF('Conversion Sheet A'!$B$29=1,AQ10,AT10)</f>
        <v>8</v>
      </c>
      <c r="AO10" s="49">
        <f>IF('Conversion Sheet A'!$B$29=1,AR10,AU10)</f>
        <v>12.8</v>
      </c>
      <c r="AP10" s="45"/>
      <c r="AQ10" s="51">
        <v>8</v>
      </c>
      <c r="AR10" s="49">
        <v>12.8</v>
      </c>
      <c r="AS10" s="45"/>
      <c r="AT10" s="46">
        <v>8</v>
      </c>
      <c r="AU10" s="49">
        <v>22.2</v>
      </c>
    </row>
    <row r="11" spans="40:47" ht="15">
      <c r="AN11" s="51">
        <f>IF('Conversion Sheet A'!$B$29=1,AQ11,AT11)</f>
        <v>9</v>
      </c>
      <c r="AO11" s="49">
        <f>IF('Conversion Sheet A'!$B$29=1,AR11,AU11)</f>
        <v>13.7</v>
      </c>
      <c r="AP11" s="45"/>
      <c r="AQ11" s="51">
        <v>9</v>
      </c>
      <c r="AR11" s="49">
        <v>13.7</v>
      </c>
      <c r="AS11" s="45"/>
      <c r="AT11" s="46">
        <v>9</v>
      </c>
      <c r="AU11" s="49">
        <v>24.6</v>
      </c>
    </row>
    <row r="12" spans="40:47" ht="15">
      <c r="AN12" s="51">
        <f>IF('Conversion Sheet A'!$B$29=1,AQ12,AT12)</f>
        <v>10</v>
      </c>
      <c r="AO12" s="49">
        <f>IF('Conversion Sheet A'!$B$29=1,AR12,AU12)</f>
        <v>14.6</v>
      </c>
      <c r="AP12" s="45"/>
      <c r="AQ12" s="51">
        <v>10</v>
      </c>
      <c r="AR12" s="49">
        <v>14.6</v>
      </c>
      <c r="AS12" s="45"/>
      <c r="AT12" s="46">
        <v>10</v>
      </c>
      <c r="AU12" s="49">
        <v>27</v>
      </c>
    </row>
    <row r="13" spans="40:47" ht="15">
      <c r="AN13" s="51">
        <f>IF('Conversion Sheet A'!$B$29=1,AQ13,AT13)</f>
        <v>11</v>
      </c>
      <c r="AO13" s="49">
        <f>IF('Conversion Sheet A'!$B$29=1,AR13,AU13)</f>
        <v>15.4</v>
      </c>
      <c r="AP13" s="45"/>
      <c r="AQ13" s="51">
        <v>11</v>
      </c>
      <c r="AR13" s="49">
        <v>15.4</v>
      </c>
      <c r="AS13" s="45"/>
      <c r="AT13" s="46">
        <v>11</v>
      </c>
      <c r="AU13" s="49">
        <v>27.8</v>
      </c>
    </row>
    <row r="14" spans="40:47" ht="15">
      <c r="AN14" s="51">
        <f>IF('Conversion Sheet A'!$B$29=1,AQ14,AT14)</f>
        <v>12</v>
      </c>
      <c r="AO14" s="49">
        <f>IF('Conversion Sheet A'!$B$29=1,AR14,AU14)</f>
        <v>16</v>
      </c>
      <c r="AP14" s="45"/>
      <c r="AQ14" s="51">
        <v>12</v>
      </c>
      <c r="AR14" s="49">
        <v>16</v>
      </c>
      <c r="AS14" s="45"/>
      <c r="AT14" s="46">
        <v>12</v>
      </c>
      <c r="AU14" s="49">
        <v>28.6</v>
      </c>
    </row>
    <row r="15" spans="40:47" ht="15">
      <c r="AN15" s="51">
        <f>IF('Conversion Sheet A'!$B$29=1,AQ15,AT15)</f>
        <v>13</v>
      </c>
      <c r="AO15" s="49">
        <f>IF('Conversion Sheet A'!$B$29=1,AR15,AU15)</f>
        <v>16.5</v>
      </c>
      <c r="AP15" s="45"/>
      <c r="AQ15" s="51">
        <v>13</v>
      </c>
      <c r="AR15" s="49">
        <v>16.5</v>
      </c>
      <c r="AS15" s="45"/>
      <c r="AT15" s="46">
        <v>13</v>
      </c>
      <c r="AU15" s="49">
        <v>29.4</v>
      </c>
    </row>
    <row r="16" spans="40:47" ht="15">
      <c r="AN16" s="51">
        <f>IF('Conversion Sheet A'!$B$29=1,AQ16,AT16)</f>
        <v>14</v>
      </c>
      <c r="AO16" s="49">
        <f>IF('Conversion Sheet A'!$B$29=1,AR16,AU16)</f>
        <v>17</v>
      </c>
      <c r="AP16" s="45"/>
      <c r="AQ16" s="51">
        <v>14</v>
      </c>
      <c r="AR16" s="49">
        <v>17</v>
      </c>
      <c r="AS16" s="45"/>
      <c r="AT16" s="46">
        <v>14</v>
      </c>
      <c r="AU16" s="49">
        <v>30.2</v>
      </c>
    </row>
    <row r="17" spans="40:47" ht="15">
      <c r="AN17" s="51">
        <f>IF('Conversion Sheet A'!$B$29=1,AQ17,AT17)</f>
        <v>15</v>
      </c>
      <c r="AO17" s="49">
        <f>IF('Conversion Sheet A'!$B$29=1,AR17,AU17)</f>
        <v>17.5</v>
      </c>
      <c r="AP17" s="45"/>
      <c r="AQ17" s="51">
        <v>15</v>
      </c>
      <c r="AR17" s="49">
        <v>17.5</v>
      </c>
      <c r="AS17" s="45"/>
      <c r="AT17" s="46">
        <v>15</v>
      </c>
      <c r="AU17" s="49">
        <v>31</v>
      </c>
    </row>
    <row r="18" spans="40:47" ht="15">
      <c r="AN18" s="51">
        <f>IF('Conversion Sheet A'!$B$29=1,AQ18,AT18)</f>
        <v>16</v>
      </c>
      <c r="AO18" s="49">
        <f>IF('Conversion Sheet A'!$B$29=1,AR18,AU18)</f>
        <v>18</v>
      </c>
      <c r="AP18" s="45"/>
      <c r="AQ18" s="51">
        <v>16</v>
      </c>
      <c r="AR18" s="49">
        <v>18</v>
      </c>
      <c r="AS18" s="45"/>
      <c r="AT18" s="46">
        <v>16</v>
      </c>
      <c r="AU18" s="49">
        <v>31.8</v>
      </c>
    </row>
    <row r="19" spans="40:47" ht="15">
      <c r="AN19" s="51">
        <f>IF('Conversion Sheet A'!$B$29=1,AQ19,AT19)</f>
        <v>17</v>
      </c>
      <c r="AO19" s="49">
        <f>IF('Conversion Sheet A'!$B$29=1,AR19,AU19)</f>
        <v>18.399999999999999</v>
      </c>
      <c r="AP19" s="45"/>
      <c r="AQ19" s="51">
        <v>17</v>
      </c>
      <c r="AR19" s="49">
        <v>18.399999999999999</v>
      </c>
      <c r="AS19" s="45"/>
      <c r="AT19" s="46">
        <v>17</v>
      </c>
      <c r="AU19" s="49">
        <v>32.6</v>
      </c>
    </row>
    <row r="20" spans="40:47" ht="15">
      <c r="AN20" s="51">
        <f>IF('Conversion Sheet A'!$B$29=1,AQ20,AT20)</f>
        <v>18</v>
      </c>
      <c r="AO20" s="49">
        <f>IF('Conversion Sheet A'!$B$29=1,AR20,AU20)</f>
        <v>18.8</v>
      </c>
      <c r="AP20" s="45"/>
      <c r="AQ20" s="51">
        <v>18</v>
      </c>
      <c r="AR20" s="49">
        <v>18.8</v>
      </c>
      <c r="AS20" s="45"/>
      <c r="AT20" s="46">
        <v>18</v>
      </c>
      <c r="AU20" s="49">
        <v>33.4</v>
      </c>
    </row>
    <row r="21" spans="40:47" ht="15">
      <c r="AN21" s="51">
        <f>IF('Conversion Sheet A'!$B$29=1,AQ21,AT21)</f>
        <v>19</v>
      </c>
      <c r="AO21" s="49">
        <f>IF('Conversion Sheet A'!$B$29=1,AR21,AU21)</f>
        <v>19.2</v>
      </c>
      <c r="AP21" s="45"/>
      <c r="AQ21" s="51">
        <v>19</v>
      </c>
      <c r="AR21" s="49">
        <v>19.2</v>
      </c>
      <c r="AS21" s="45"/>
      <c r="AT21" s="46">
        <v>19</v>
      </c>
      <c r="AU21" s="49">
        <v>34.200000000000003</v>
      </c>
    </row>
    <row r="22" spans="40:47" ht="15">
      <c r="AN22" s="51">
        <f>IF('Conversion Sheet A'!$B$29=1,AQ22,AT22)</f>
        <v>20</v>
      </c>
      <c r="AO22" s="49">
        <f>IF('Conversion Sheet A'!$B$29=1,AR22,AU22)</f>
        <v>19.600000000000001</v>
      </c>
      <c r="AP22" s="45"/>
      <c r="AQ22" s="51">
        <v>20</v>
      </c>
      <c r="AR22" s="49">
        <v>19.600000000000001</v>
      </c>
      <c r="AS22" s="45"/>
      <c r="AT22" s="46">
        <v>20</v>
      </c>
      <c r="AU22" s="49">
        <v>35</v>
      </c>
    </row>
    <row r="23" spans="40:47" ht="15">
      <c r="AN23" s="51">
        <f>IF('Conversion Sheet A'!$B$29=1,AQ23,AT23)</f>
        <v>25</v>
      </c>
      <c r="AO23" s="49">
        <f>IF('Conversion Sheet A'!$B$29=1,AR23,AU23)</f>
        <v>21.5</v>
      </c>
      <c r="AP23" s="45"/>
      <c r="AQ23" s="51">
        <v>25</v>
      </c>
      <c r="AR23" s="49">
        <v>21.5</v>
      </c>
      <c r="AS23" s="45"/>
      <c r="AT23" s="46">
        <v>25</v>
      </c>
      <c r="AU23" s="49">
        <v>38</v>
      </c>
    </row>
    <row r="24" spans="40:47" ht="15">
      <c r="AN24" s="51">
        <f>IF('Conversion Sheet A'!$B$29=1,AQ24,AT24)</f>
        <v>30</v>
      </c>
      <c r="AO24" s="49">
        <f>IF('Conversion Sheet A'!$B$29=1,AR24,AU24)</f>
        <v>23.3</v>
      </c>
      <c r="AP24" s="45"/>
      <c r="AQ24" s="51">
        <v>30</v>
      </c>
      <c r="AR24" s="49">
        <v>23.3</v>
      </c>
      <c r="AS24" s="45"/>
      <c r="AT24" s="46">
        <v>30</v>
      </c>
      <c r="AU24" s="49">
        <v>42</v>
      </c>
    </row>
    <row r="25" spans="40:47" ht="15">
      <c r="AN25" s="51">
        <f>IF('Conversion Sheet A'!$B$29=1,AQ25,AT25)</f>
        <v>35</v>
      </c>
      <c r="AO25" s="49">
        <f>IF('Conversion Sheet A'!$B$29=1,AR25,AU25)</f>
        <v>24.9</v>
      </c>
      <c r="AP25" s="45"/>
      <c r="AQ25" s="51">
        <v>35</v>
      </c>
      <c r="AR25" s="49">
        <v>24.9</v>
      </c>
      <c r="AS25" s="45"/>
      <c r="AT25" s="46">
        <v>35</v>
      </c>
      <c r="AU25" s="49">
        <v>44</v>
      </c>
    </row>
    <row r="26" spans="40:47" ht="15">
      <c r="AN26" s="51">
        <f>IF('Conversion Sheet A'!$B$29=1,AQ26,AT26)</f>
        <v>40</v>
      </c>
      <c r="AO26" s="49">
        <f>IF('Conversion Sheet A'!$B$29=1,AR26,AU26)</f>
        <v>26.3</v>
      </c>
      <c r="AP26" s="45"/>
      <c r="AQ26" s="51">
        <v>40</v>
      </c>
      <c r="AR26" s="49">
        <v>26.3</v>
      </c>
      <c r="AS26" s="45"/>
      <c r="AT26" s="46">
        <v>40</v>
      </c>
      <c r="AU26" s="49">
        <v>46</v>
      </c>
    </row>
    <row r="27" spans="40:47" ht="15">
      <c r="AN27" s="51">
        <f>IF('Conversion Sheet A'!$B$29=1,AQ27,AT27)</f>
        <v>45</v>
      </c>
      <c r="AO27" s="49">
        <f>IF('Conversion Sheet A'!$B$29=1,AR27,AU27)</f>
        <v>27.7</v>
      </c>
      <c r="AP27" s="45"/>
      <c r="AQ27" s="51">
        <v>45</v>
      </c>
      <c r="AR27" s="49">
        <v>27.7</v>
      </c>
      <c r="AS27" s="45"/>
      <c r="AT27" s="46">
        <v>45</v>
      </c>
      <c r="AU27" s="49">
        <v>48</v>
      </c>
    </row>
    <row r="28" spans="40:47" ht="15">
      <c r="AN28" s="51">
        <f>IF('Conversion Sheet A'!$B$29=1,AQ28,AT28)</f>
        <v>50</v>
      </c>
      <c r="AO28" s="49">
        <f>IF('Conversion Sheet A'!$B$29=1,AR28,AU28)</f>
        <v>29.1</v>
      </c>
      <c r="AP28" s="45"/>
      <c r="AQ28" s="51">
        <v>50</v>
      </c>
      <c r="AR28" s="49">
        <v>29.1</v>
      </c>
      <c r="AS28" s="45"/>
      <c r="AT28" s="46">
        <v>50</v>
      </c>
      <c r="AU28" s="49">
        <v>50</v>
      </c>
    </row>
    <row r="29" spans="40:47" ht="15">
      <c r="AN29" s="51">
        <f>IF('Conversion Sheet A'!$B$29=1,AQ29,AT29)</f>
        <v>60</v>
      </c>
      <c r="AO29" s="49">
        <f>IF('Conversion Sheet A'!$B$29=1,AR29,AU29)</f>
        <v>32</v>
      </c>
      <c r="AP29" s="45"/>
      <c r="AQ29" s="51">
        <v>60</v>
      </c>
      <c r="AR29" s="49">
        <v>32</v>
      </c>
      <c r="AS29" s="45"/>
      <c r="AT29" s="46">
        <v>60</v>
      </c>
      <c r="AU29" s="49">
        <v>54</v>
      </c>
    </row>
    <row r="30" spans="40:47" ht="15">
      <c r="AN30" s="51">
        <f>IF('Conversion Sheet A'!$B$29=1,AQ30,AT30)</f>
        <v>70</v>
      </c>
      <c r="AO30" s="49">
        <f>IF('Conversion Sheet A'!$B$29=1,AR30,AU30)</f>
        <v>35</v>
      </c>
      <c r="AP30" s="45"/>
      <c r="AQ30" s="51">
        <v>70</v>
      </c>
      <c r="AR30" s="49">
        <v>35</v>
      </c>
      <c r="AS30" s="45"/>
      <c r="AT30" s="46">
        <v>70</v>
      </c>
      <c r="AU30" s="49">
        <v>58</v>
      </c>
    </row>
    <row r="31" spans="40:47" ht="15">
      <c r="AN31" s="51">
        <f>IF('Conversion Sheet A'!$B$29=1,AQ31,AT31)</f>
        <v>80</v>
      </c>
      <c r="AO31" s="49">
        <f>IF('Conversion Sheet A'!$B$29=1,AR31,AU31)</f>
        <v>38</v>
      </c>
      <c r="AP31" s="45"/>
      <c r="AQ31" s="51">
        <v>80</v>
      </c>
      <c r="AR31" s="49">
        <v>38</v>
      </c>
      <c r="AS31" s="45"/>
      <c r="AT31" s="46">
        <v>80</v>
      </c>
      <c r="AU31" s="49">
        <v>61.2</v>
      </c>
    </row>
    <row r="32" spans="40:47" ht="15">
      <c r="AN32" s="51">
        <f>IF('Conversion Sheet A'!$B$29=1,AQ32,AT32)</f>
        <v>90</v>
      </c>
      <c r="AO32" s="49">
        <f>IF('Conversion Sheet A'!$B$29=1,AR32,AU32)</f>
        <v>41</v>
      </c>
      <c r="AP32" s="45"/>
      <c r="AQ32" s="51">
        <v>90</v>
      </c>
      <c r="AR32" s="49">
        <v>41</v>
      </c>
      <c r="AS32" s="45"/>
      <c r="AT32" s="46">
        <v>90</v>
      </c>
      <c r="AU32" s="49">
        <v>64.3</v>
      </c>
    </row>
    <row r="33" spans="40:47" ht="15">
      <c r="AN33" s="51">
        <f>IF('Conversion Sheet A'!$B$29=1,AQ33,AT33)</f>
        <v>100</v>
      </c>
      <c r="AO33" s="49">
        <f>IF('Conversion Sheet A'!$B$29=1,AR33,AU33)</f>
        <v>43.5</v>
      </c>
      <c r="AP33" s="45"/>
      <c r="AQ33" s="51">
        <v>100</v>
      </c>
      <c r="AR33" s="49">
        <v>43.5</v>
      </c>
      <c r="AS33" s="45"/>
      <c r="AT33" s="46">
        <v>100</v>
      </c>
      <c r="AU33" s="49">
        <v>67.5</v>
      </c>
    </row>
    <row r="34" spans="40:47" ht="15">
      <c r="AN34" s="51">
        <f>IF('Conversion Sheet A'!$B$29=1,AQ34,AT34)</f>
        <v>120</v>
      </c>
      <c r="AO34" s="49">
        <f>IF('Conversion Sheet A'!$B$29=1,AR34,AU34)</f>
        <v>48</v>
      </c>
      <c r="AP34" s="45"/>
      <c r="AQ34" s="51">
        <v>120</v>
      </c>
      <c r="AR34" s="49">
        <v>48</v>
      </c>
      <c r="AS34" s="45"/>
      <c r="AT34" s="46">
        <v>120</v>
      </c>
      <c r="AU34" s="49">
        <v>73</v>
      </c>
    </row>
    <row r="35" spans="40:47" ht="15">
      <c r="AN35" s="51">
        <f>IF('Conversion Sheet A'!$B$29=1,AQ35,AT35)</f>
        <v>140</v>
      </c>
      <c r="AO35" s="49">
        <f>IF('Conversion Sheet A'!$B$29=1,AR35,AU35)</f>
        <v>52.5</v>
      </c>
      <c r="AP35" s="45"/>
      <c r="AQ35" s="51">
        <v>140</v>
      </c>
      <c r="AR35" s="49">
        <v>52.5</v>
      </c>
      <c r="AS35" s="45"/>
      <c r="AT35" s="46">
        <v>140</v>
      </c>
      <c r="AU35" s="49">
        <v>77</v>
      </c>
    </row>
    <row r="36" spans="40:47" ht="15">
      <c r="AN36" s="51">
        <f>IF('Conversion Sheet A'!$B$29=1,AQ36,AT36)</f>
        <v>160</v>
      </c>
      <c r="AO36" s="49">
        <f>IF('Conversion Sheet A'!$B$29=1,AR36,AU36)</f>
        <v>57</v>
      </c>
      <c r="AP36" s="45"/>
      <c r="AQ36" s="51">
        <v>160</v>
      </c>
      <c r="AR36" s="49">
        <v>57</v>
      </c>
      <c r="AS36" s="45"/>
      <c r="AT36" s="46">
        <v>160</v>
      </c>
      <c r="AU36" s="49">
        <v>81</v>
      </c>
    </row>
    <row r="37" spans="40:47" ht="15">
      <c r="AN37" s="51">
        <f>IF('Conversion Sheet A'!$B$29=1,AQ37,AT37)</f>
        <v>180</v>
      </c>
      <c r="AO37" s="49">
        <f>IF('Conversion Sheet A'!$B$29=1,AR37,AU37)</f>
        <v>61</v>
      </c>
      <c r="AP37" s="45"/>
      <c r="AQ37" s="51">
        <v>180</v>
      </c>
      <c r="AR37" s="49">
        <v>61</v>
      </c>
      <c r="AS37" s="45"/>
      <c r="AT37" s="46">
        <v>180</v>
      </c>
      <c r="AU37" s="49">
        <v>85.5</v>
      </c>
    </row>
    <row r="38" spans="40:47" ht="15">
      <c r="AN38" s="51">
        <f>IF('Conversion Sheet A'!$B$29=1,AQ38,AT38)</f>
        <v>200</v>
      </c>
      <c r="AO38" s="49">
        <f>IF('Conversion Sheet A'!$B$29=1,AR38,AU38)</f>
        <v>65</v>
      </c>
      <c r="AP38" s="45"/>
      <c r="AQ38" s="51">
        <v>200</v>
      </c>
      <c r="AR38" s="49">
        <v>65</v>
      </c>
      <c r="AS38" s="45"/>
      <c r="AT38" s="46">
        <v>200</v>
      </c>
      <c r="AU38" s="49">
        <v>90</v>
      </c>
    </row>
    <row r="39" spans="40:47" ht="15">
      <c r="AN39" s="51">
        <f>IF('Conversion Sheet A'!$B$29=1,AQ39,AT39)</f>
        <v>225</v>
      </c>
      <c r="AO39" s="49">
        <f>IF('Conversion Sheet A'!$B$29=1,AR39,AU39)</f>
        <v>70</v>
      </c>
      <c r="AP39" s="45"/>
      <c r="AQ39" s="51">
        <v>225</v>
      </c>
      <c r="AR39" s="49">
        <v>70</v>
      </c>
      <c r="AS39" s="45"/>
      <c r="AT39" s="46">
        <v>225</v>
      </c>
      <c r="AU39" s="49">
        <v>95.5</v>
      </c>
    </row>
    <row r="40" spans="40:47" ht="15">
      <c r="AN40" s="51">
        <f>IF('Conversion Sheet A'!$B$29=1,AQ40,AT40)</f>
        <v>250</v>
      </c>
      <c r="AO40" s="49">
        <f>IF('Conversion Sheet A'!$B$29=1,AR40,AU40)</f>
        <v>75</v>
      </c>
      <c r="AP40" s="45"/>
      <c r="AQ40" s="51">
        <v>250</v>
      </c>
      <c r="AR40" s="49">
        <v>75</v>
      </c>
      <c r="AS40" s="45"/>
      <c r="AT40" s="46">
        <v>250</v>
      </c>
      <c r="AU40" s="49">
        <v>101</v>
      </c>
    </row>
    <row r="41" spans="40:47" ht="15">
      <c r="AN41" s="51">
        <f>IF('Conversion Sheet A'!$B$29=1,AQ41,AT41)</f>
        <v>275</v>
      </c>
      <c r="AO41" s="49">
        <f>IF('Conversion Sheet A'!$B$29=1,AR41,AU41)</f>
        <v>80</v>
      </c>
      <c r="AP41" s="45"/>
      <c r="AQ41" s="51">
        <v>275</v>
      </c>
      <c r="AR41" s="49">
        <v>80</v>
      </c>
      <c r="AS41" s="45"/>
      <c r="AT41" s="46">
        <v>275</v>
      </c>
      <c r="AU41" s="49">
        <v>104.5</v>
      </c>
    </row>
    <row r="42" spans="40:47" ht="15">
      <c r="AN42" s="51">
        <f>IF('Conversion Sheet A'!$B$29=1,AQ42,AT42)</f>
        <v>300</v>
      </c>
      <c r="AO42" s="49">
        <f>IF('Conversion Sheet A'!$B$29=1,AR42,AU42)</f>
        <v>85</v>
      </c>
      <c r="AP42" s="45"/>
      <c r="AQ42" s="51">
        <v>300</v>
      </c>
      <c r="AR42" s="49">
        <v>85</v>
      </c>
      <c r="AS42" s="45"/>
      <c r="AT42" s="46">
        <v>300</v>
      </c>
      <c r="AU42" s="49">
        <v>108</v>
      </c>
    </row>
    <row r="43" spans="40:47" ht="15">
      <c r="AN43" s="51">
        <f>IF('Conversion Sheet A'!$B$29=1,AQ43,AT43)</f>
        <v>400</v>
      </c>
      <c r="AO43" s="49">
        <f>IF('Conversion Sheet A'!$B$29=1,AR43,AU43)</f>
        <v>105</v>
      </c>
      <c r="AP43" s="45"/>
      <c r="AQ43" s="51">
        <v>400</v>
      </c>
      <c r="AR43" s="49">
        <v>105</v>
      </c>
      <c r="AS43" s="45"/>
      <c r="AT43" s="46">
        <v>400</v>
      </c>
      <c r="AU43" s="49">
        <v>127</v>
      </c>
    </row>
    <row r="44" spans="40:47" ht="15">
      <c r="AN44" s="51">
        <f>IF('Conversion Sheet A'!$B$29=1,AQ44,AT44)</f>
        <v>500</v>
      </c>
      <c r="AO44" s="49">
        <f>IF('Conversion Sheet A'!$B$29=1,AR44,AU44)</f>
        <v>124</v>
      </c>
      <c r="AP44" s="45"/>
      <c r="AQ44" s="51">
        <v>500</v>
      </c>
      <c r="AR44" s="49">
        <v>124</v>
      </c>
      <c r="AS44" s="45"/>
      <c r="AT44" s="46">
        <v>500</v>
      </c>
      <c r="AU44" s="49">
        <v>143</v>
      </c>
    </row>
    <row r="45" spans="40:47" ht="15">
      <c r="AN45" s="51">
        <f>IF('Conversion Sheet A'!$B$29=1,AQ45,AT45)</f>
        <v>750</v>
      </c>
      <c r="AO45" s="49">
        <f>IF('Conversion Sheet A'!$B$29=1,AR45,AU45)</f>
        <v>170</v>
      </c>
      <c r="AP45" s="45"/>
      <c r="AQ45" s="51">
        <v>750</v>
      </c>
      <c r="AR45" s="49">
        <v>170</v>
      </c>
      <c r="AS45" s="45"/>
      <c r="AT45" s="46">
        <v>750</v>
      </c>
      <c r="AU45" s="49">
        <v>177</v>
      </c>
    </row>
    <row r="46" spans="40:47" ht="15">
      <c r="AN46" s="51">
        <f>IF('Conversion Sheet A'!$B$29=1,AQ46,AT46)</f>
        <v>1000</v>
      </c>
      <c r="AO46" s="49">
        <f>IF('Conversion Sheet A'!$B$29=1,AR46,AU46)</f>
        <v>208</v>
      </c>
      <c r="AP46" s="45"/>
      <c r="AQ46" s="51">
        <v>1000</v>
      </c>
      <c r="AR46" s="49">
        <v>208</v>
      </c>
      <c r="AS46" s="45"/>
      <c r="AT46" s="46">
        <v>1000</v>
      </c>
      <c r="AU46" s="49">
        <v>208</v>
      </c>
    </row>
    <row r="47" spans="40:47" ht="15">
      <c r="AN47" s="51">
        <f>IF('Conversion Sheet A'!$B$29=1,AQ47,AT47)</f>
        <v>1250</v>
      </c>
      <c r="AO47" s="49">
        <f>IF('Conversion Sheet A'!$B$29=1,AR47,AU47)</f>
        <v>239</v>
      </c>
      <c r="AP47" s="45"/>
      <c r="AQ47" s="51">
        <v>1250</v>
      </c>
      <c r="AR47" s="49">
        <v>239</v>
      </c>
      <c r="AS47" s="45"/>
      <c r="AT47" s="46">
        <v>1250</v>
      </c>
      <c r="AU47" s="49">
        <v>239</v>
      </c>
    </row>
    <row r="48" spans="40:47" ht="15">
      <c r="AN48" s="51">
        <f>IF('Conversion Sheet A'!$B$29=1,AQ48,AT48)</f>
        <v>1500</v>
      </c>
      <c r="AO48" s="49">
        <f>IF('Conversion Sheet A'!$B$29=1,AR48,AU48)</f>
        <v>269</v>
      </c>
      <c r="AP48" s="45"/>
      <c r="AQ48" s="51">
        <v>1500</v>
      </c>
      <c r="AR48" s="49">
        <v>269</v>
      </c>
      <c r="AS48" s="45"/>
      <c r="AT48" s="46">
        <v>1500</v>
      </c>
      <c r="AU48" s="49">
        <v>269</v>
      </c>
    </row>
    <row r="49" spans="40:47" ht="15">
      <c r="AN49" s="51">
        <f>IF('Conversion Sheet A'!$B$29=1,AQ49,AT49)</f>
        <v>1750</v>
      </c>
      <c r="AO49" s="49">
        <f>IF('Conversion Sheet A'!$B$29=1,AR49,AU49)</f>
        <v>297</v>
      </c>
      <c r="AP49" s="45"/>
      <c r="AQ49" s="51">
        <v>1750</v>
      </c>
      <c r="AR49" s="49">
        <v>297</v>
      </c>
      <c r="AS49" s="45"/>
      <c r="AT49" s="46">
        <v>1750</v>
      </c>
      <c r="AU49" s="49">
        <v>297</v>
      </c>
    </row>
    <row r="50" spans="40:47" ht="15">
      <c r="AN50" s="51">
        <f>IF('Conversion Sheet A'!$B$29=1,AQ50,AT50)</f>
        <v>2000</v>
      </c>
      <c r="AO50" s="49">
        <f>IF('Conversion Sheet A'!$B$29=1,AR50,AU50)</f>
        <v>325</v>
      </c>
      <c r="AP50" s="45"/>
      <c r="AQ50" s="51">
        <v>2000</v>
      </c>
      <c r="AR50" s="49">
        <v>325</v>
      </c>
      <c r="AS50" s="45"/>
      <c r="AT50" s="46">
        <v>2000</v>
      </c>
      <c r="AU50" s="49">
        <v>325</v>
      </c>
    </row>
    <row r="51" spans="40:47" ht="15">
      <c r="AN51" s="51">
        <f>IF('Conversion Sheet A'!$B$29=1,AQ51,AT51)</f>
        <v>2500</v>
      </c>
      <c r="AO51" s="49">
        <f>IF('Conversion Sheet A'!$B$29=1,AR51,AU51)</f>
        <v>380</v>
      </c>
      <c r="AP51" s="45"/>
      <c r="AQ51" s="51">
        <v>2500</v>
      </c>
      <c r="AR51" s="49">
        <v>380</v>
      </c>
      <c r="AS51" s="45"/>
      <c r="AT51" s="46">
        <v>2500</v>
      </c>
      <c r="AU51" s="49">
        <v>380</v>
      </c>
    </row>
    <row r="52" spans="40:47" ht="15">
      <c r="AN52" s="51">
        <f>IF('Conversion Sheet A'!$B$29=1,AQ52,AT52)</f>
        <v>3000</v>
      </c>
      <c r="AO52" s="49">
        <f>IF('Conversion Sheet A'!$B$29=1,AR52,AU52)</f>
        <v>433</v>
      </c>
      <c r="AP52" s="45"/>
      <c r="AQ52" s="51">
        <v>3000</v>
      </c>
      <c r="AR52" s="49">
        <v>433</v>
      </c>
      <c r="AS52" s="45"/>
      <c r="AT52" s="46">
        <v>3000</v>
      </c>
      <c r="AU52" s="49">
        <v>433</v>
      </c>
    </row>
    <row r="53" spans="40:47" ht="15">
      <c r="AN53" s="51">
        <f>IF('Conversion Sheet A'!$B$29=1,AQ53,AT53)</f>
        <v>4000</v>
      </c>
      <c r="AO53" s="49">
        <f>IF('Conversion Sheet A'!$B$29=1,AR53,AU53)</f>
        <v>525</v>
      </c>
      <c r="AP53" s="45"/>
      <c r="AQ53" s="51">
        <v>4000</v>
      </c>
      <c r="AR53" s="49">
        <v>525</v>
      </c>
      <c r="AS53" s="45"/>
      <c r="AT53" s="46">
        <v>4000</v>
      </c>
      <c r="AU53" s="49">
        <v>525</v>
      </c>
    </row>
    <row r="54" spans="40:47" ht="15">
      <c r="AN54" s="51">
        <f>IF('Conversion Sheet A'!$B$29=1,AQ54,AT54)</f>
        <v>5000</v>
      </c>
      <c r="AO54" s="49">
        <f>IF('Conversion Sheet A'!$B$29=1,AR54,AU54)</f>
        <v>593</v>
      </c>
      <c r="AP54" s="45"/>
      <c r="AQ54" s="51">
        <v>5000</v>
      </c>
      <c r="AR54" s="49">
        <v>593</v>
      </c>
      <c r="AS54" s="45"/>
      <c r="AT54" s="46">
        <v>5000</v>
      </c>
      <c r="AU54" s="49">
        <v>593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BU131"/>
  <sheetViews>
    <sheetView showGridLines="0" view="pageLayout" zoomScaleNormal="102" workbookViewId="0">
      <selection activeCell="AD4" sqref="AD4:AK4"/>
    </sheetView>
  </sheetViews>
  <sheetFormatPr defaultColWidth="2.7109375" defaultRowHeight="12.75" customHeight="1" zeroHeight="1"/>
  <cols>
    <col min="1" max="18" width="2.7109375" style="4"/>
    <col min="19" max="19" width="2.7109375" style="4" customWidth="1"/>
    <col min="20" max="21" width="2.7109375" style="4"/>
    <col min="22" max="22" width="2.7109375" style="4" customWidth="1"/>
    <col min="23" max="25" width="2.7109375" style="4"/>
    <col min="26" max="26" width="2.7109375" style="4" customWidth="1"/>
    <col min="27" max="30" width="2.7109375" style="4"/>
    <col min="31" max="31" width="2.7109375" style="4" customWidth="1"/>
    <col min="32" max="32" width="2.7109375" style="4"/>
    <col min="33" max="33" width="2.7109375" style="4" customWidth="1"/>
    <col min="34" max="36" width="2.7109375" style="4"/>
    <col min="37" max="37" width="2.7109375" style="5"/>
    <col min="38" max="16384" width="2.7109375" style="4"/>
  </cols>
  <sheetData>
    <row r="1" spans="1:55" ht="14.25" customHeight="1" thickTop="1" thickBot="1">
      <c r="A1" s="100"/>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2"/>
      <c r="AL1" s="103"/>
    </row>
    <row r="2" spans="1:55" ht="14.25" customHeight="1" thickBot="1">
      <c r="A2" s="104"/>
      <c r="B2" s="15"/>
      <c r="C2" s="16"/>
      <c r="D2" s="16"/>
      <c r="E2" s="16"/>
      <c r="F2" s="16"/>
      <c r="G2" s="16"/>
      <c r="H2" s="16"/>
      <c r="I2" s="16"/>
      <c r="J2" s="16"/>
      <c r="K2" s="572" t="s">
        <v>3</v>
      </c>
      <c r="L2" s="573"/>
      <c r="M2" s="573"/>
      <c r="N2" s="573"/>
      <c r="O2" s="573"/>
      <c r="P2" s="573"/>
      <c r="Q2" s="573"/>
      <c r="R2" s="573"/>
      <c r="S2" s="573"/>
      <c r="T2" s="573"/>
      <c r="U2" s="573"/>
      <c r="V2" s="574"/>
      <c r="W2" s="581" t="s">
        <v>4</v>
      </c>
      <c r="X2" s="581"/>
      <c r="Y2" s="581"/>
      <c r="Z2" s="581"/>
      <c r="AA2" s="581"/>
      <c r="AB2" s="581"/>
      <c r="AC2" s="581"/>
      <c r="AD2" s="711"/>
      <c r="AE2" s="712"/>
      <c r="AF2" s="712"/>
      <c r="AG2" s="712"/>
      <c r="AH2" s="712"/>
      <c r="AI2" s="712"/>
      <c r="AJ2" s="712"/>
      <c r="AK2" s="713"/>
      <c r="AL2" s="105"/>
    </row>
    <row r="3" spans="1:55" ht="14.25" customHeight="1" thickBot="1">
      <c r="A3" s="104"/>
      <c r="B3" s="17"/>
      <c r="K3" s="575"/>
      <c r="L3" s="576"/>
      <c r="M3" s="576"/>
      <c r="N3" s="576"/>
      <c r="O3" s="576"/>
      <c r="P3" s="576"/>
      <c r="Q3" s="576"/>
      <c r="R3" s="576"/>
      <c r="S3" s="576"/>
      <c r="T3" s="576"/>
      <c r="U3" s="576"/>
      <c r="V3" s="577"/>
      <c r="W3" s="583"/>
      <c r="X3" s="583"/>
      <c r="Y3" s="583"/>
      <c r="Z3" s="583"/>
      <c r="AA3" s="583"/>
      <c r="AB3" s="583"/>
      <c r="AC3" s="583"/>
      <c r="AD3" s="711"/>
      <c r="AE3" s="712"/>
      <c r="AF3" s="712"/>
      <c r="AG3" s="712"/>
      <c r="AH3" s="712"/>
      <c r="AI3" s="712"/>
      <c r="AJ3" s="712"/>
      <c r="AK3" s="713"/>
      <c r="AL3" s="105"/>
    </row>
    <row r="4" spans="1:55" ht="14.25" customHeight="1" thickBot="1">
      <c r="A4" s="104"/>
      <c r="B4" s="17"/>
      <c r="K4" s="575"/>
      <c r="L4" s="576"/>
      <c r="M4" s="576"/>
      <c r="N4" s="576"/>
      <c r="O4" s="576"/>
      <c r="P4" s="576"/>
      <c r="Q4" s="576"/>
      <c r="R4" s="576"/>
      <c r="S4" s="576"/>
      <c r="T4" s="576"/>
      <c r="U4" s="576"/>
      <c r="V4" s="577"/>
      <c r="W4" s="591" t="s">
        <v>5</v>
      </c>
      <c r="X4" s="591"/>
      <c r="Y4" s="591"/>
      <c r="Z4" s="591"/>
      <c r="AA4" s="591"/>
      <c r="AB4" s="591"/>
      <c r="AC4" s="591"/>
      <c r="AD4" s="714"/>
      <c r="AE4" s="715"/>
      <c r="AF4" s="715"/>
      <c r="AG4" s="715"/>
      <c r="AH4" s="715"/>
      <c r="AI4" s="715"/>
      <c r="AJ4" s="715"/>
      <c r="AK4" s="716"/>
      <c r="AL4" s="105"/>
    </row>
    <row r="5" spans="1:55" ht="14.25" customHeight="1" thickBot="1">
      <c r="A5" s="104"/>
      <c r="B5" s="17"/>
      <c r="K5" s="575"/>
      <c r="L5" s="576"/>
      <c r="M5" s="576"/>
      <c r="N5" s="576"/>
      <c r="O5" s="576"/>
      <c r="P5" s="576"/>
      <c r="Q5" s="576"/>
      <c r="R5" s="576"/>
      <c r="S5" s="576"/>
      <c r="T5" s="576"/>
      <c r="U5" s="576"/>
      <c r="V5" s="577"/>
      <c r="W5" s="591" t="s">
        <v>6</v>
      </c>
      <c r="X5" s="591"/>
      <c r="Y5" s="591"/>
      <c r="Z5" s="591"/>
      <c r="AA5" s="591"/>
      <c r="AB5" s="591"/>
      <c r="AC5" s="591"/>
      <c r="AD5" s="714"/>
      <c r="AE5" s="715"/>
      <c r="AF5" s="715"/>
      <c r="AG5" s="715"/>
      <c r="AH5" s="715"/>
      <c r="AI5" s="715"/>
      <c r="AJ5" s="715"/>
      <c r="AK5" s="716"/>
      <c r="AL5" s="105"/>
    </row>
    <row r="6" spans="1:55" ht="14.25" customHeight="1" thickBot="1">
      <c r="A6" s="104"/>
      <c r="B6" s="17"/>
      <c r="K6" s="575"/>
      <c r="L6" s="576"/>
      <c r="M6" s="576"/>
      <c r="N6" s="576"/>
      <c r="O6" s="576"/>
      <c r="P6" s="576"/>
      <c r="Q6" s="576"/>
      <c r="R6" s="576"/>
      <c r="S6" s="576"/>
      <c r="T6" s="576"/>
      <c r="U6" s="576"/>
      <c r="V6" s="577"/>
      <c r="W6" s="593" t="s">
        <v>7</v>
      </c>
      <c r="X6" s="593"/>
      <c r="Y6" s="593"/>
      <c r="Z6" s="593"/>
      <c r="AA6" s="593"/>
      <c r="AB6" s="593"/>
      <c r="AC6" s="593"/>
      <c r="AD6" s="714"/>
      <c r="AE6" s="715"/>
      <c r="AF6" s="715"/>
      <c r="AG6" s="715"/>
      <c r="AH6" s="715"/>
      <c r="AI6" s="715"/>
      <c r="AJ6" s="715"/>
      <c r="AK6" s="716"/>
      <c r="AL6" s="105"/>
    </row>
    <row r="7" spans="1:55" ht="14.25" customHeight="1" thickBot="1">
      <c r="A7" s="104"/>
      <c r="B7" s="17"/>
      <c r="K7" s="575"/>
      <c r="L7" s="576"/>
      <c r="M7" s="576"/>
      <c r="N7" s="576"/>
      <c r="O7" s="576"/>
      <c r="P7" s="576"/>
      <c r="Q7" s="576"/>
      <c r="R7" s="576"/>
      <c r="S7" s="576"/>
      <c r="T7" s="576"/>
      <c r="U7" s="576"/>
      <c r="V7" s="577"/>
      <c r="W7" s="567" t="s">
        <v>8</v>
      </c>
      <c r="X7" s="567"/>
      <c r="Y7" s="567"/>
      <c r="Z7" s="567"/>
      <c r="AA7" s="567"/>
      <c r="AB7" s="567"/>
      <c r="AC7" s="567"/>
      <c r="AD7" s="714"/>
      <c r="AE7" s="715"/>
      <c r="AF7" s="715"/>
      <c r="AG7" s="715"/>
      <c r="AH7" s="715"/>
      <c r="AI7" s="715"/>
      <c r="AJ7" s="715"/>
      <c r="AK7" s="716"/>
      <c r="AL7" s="105"/>
    </row>
    <row r="8" spans="1:55" ht="14.25" customHeight="1" thickBot="1">
      <c r="A8" s="104"/>
      <c r="B8" s="17"/>
      <c r="K8" s="575"/>
      <c r="L8" s="576"/>
      <c r="M8" s="576"/>
      <c r="N8" s="576"/>
      <c r="O8" s="576"/>
      <c r="P8" s="576"/>
      <c r="Q8" s="576"/>
      <c r="R8" s="576"/>
      <c r="S8" s="576"/>
      <c r="T8" s="576"/>
      <c r="U8" s="576"/>
      <c r="V8" s="577"/>
      <c r="W8" s="177"/>
      <c r="X8" s="178"/>
      <c r="Y8" s="16"/>
      <c r="Z8" s="16"/>
      <c r="AA8" s="16"/>
      <c r="AB8" s="16"/>
      <c r="AC8" s="16"/>
      <c r="AD8" s="203"/>
      <c r="AE8" s="203"/>
      <c r="AK8" s="154"/>
      <c r="AL8" s="105"/>
    </row>
    <row r="9" spans="1:55" ht="14.25" customHeight="1" thickBot="1">
      <c r="A9" s="104"/>
      <c r="B9" s="17"/>
      <c r="K9" s="575"/>
      <c r="L9" s="576"/>
      <c r="M9" s="576"/>
      <c r="N9" s="576"/>
      <c r="O9" s="576"/>
      <c r="P9" s="576"/>
      <c r="Q9" s="576"/>
      <c r="R9" s="576"/>
      <c r="S9" s="576"/>
      <c r="T9" s="576"/>
      <c r="U9" s="576"/>
      <c r="V9" s="577"/>
      <c r="W9" s="17"/>
      <c r="X9" s="9"/>
      <c r="AE9" s="297"/>
      <c r="AF9" s="298"/>
      <c r="AG9" s="299"/>
      <c r="AH9" s="232" t="s">
        <v>9</v>
      </c>
      <c r="AI9" s="9"/>
      <c r="AJ9" s="9"/>
      <c r="AK9" s="41"/>
      <c r="AL9" s="105"/>
    </row>
    <row r="10" spans="1:55" ht="14.25" customHeight="1">
      <c r="A10" s="104"/>
      <c r="B10" s="18"/>
      <c r="C10" s="14"/>
      <c r="D10" s="14"/>
      <c r="E10" s="14"/>
      <c r="F10" s="14"/>
      <c r="G10" s="14"/>
      <c r="H10" s="14"/>
      <c r="I10" s="14"/>
      <c r="J10" s="19"/>
      <c r="K10" s="578"/>
      <c r="L10" s="579"/>
      <c r="M10" s="579"/>
      <c r="N10" s="579"/>
      <c r="O10" s="579"/>
      <c r="P10" s="579"/>
      <c r="Q10" s="579"/>
      <c r="R10" s="579"/>
      <c r="S10" s="579"/>
      <c r="T10" s="579"/>
      <c r="U10" s="579"/>
      <c r="V10" s="580"/>
      <c r="W10" s="18"/>
      <c r="X10" s="34"/>
      <c r="Y10" s="14"/>
      <c r="Z10" s="14"/>
      <c r="AA10" s="14"/>
      <c r="AB10" s="14"/>
      <c r="AC10" s="14"/>
      <c r="AD10" s="14"/>
      <c r="AE10" s="181"/>
      <c r="AF10" s="181"/>
      <c r="AG10" s="181"/>
      <c r="AH10" s="181"/>
      <c r="AI10" s="181"/>
      <c r="AJ10" s="181"/>
      <c r="AK10" s="182"/>
      <c r="AL10" s="105"/>
    </row>
    <row r="11" spans="1:55" ht="14.25" customHeight="1">
      <c r="A11" s="104"/>
      <c r="M11" s="336"/>
      <c r="N11" s="336"/>
      <c r="O11" s="336"/>
      <c r="P11" s="336"/>
      <c r="Q11" s="336"/>
      <c r="R11" s="336"/>
      <c r="S11" s="336"/>
      <c r="T11" s="336"/>
      <c r="U11" s="336"/>
      <c r="W11" s="16"/>
      <c r="X11" s="343"/>
      <c r="Y11" s="343"/>
      <c r="Z11" s="343"/>
      <c r="AA11" s="343"/>
      <c r="AB11" s="343"/>
      <c r="AC11" s="343"/>
      <c r="AD11" s="344"/>
      <c r="AE11" s="344"/>
      <c r="AF11" s="344"/>
      <c r="AG11" s="344"/>
      <c r="AH11" s="344"/>
      <c r="AI11" s="344"/>
      <c r="AJ11" s="344"/>
      <c r="AK11" s="344"/>
      <c r="AL11" s="105"/>
    </row>
    <row r="12" spans="1:55" ht="14.25" customHeight="1">
      <c r="A12" s="104"/>
      <c r="B12" s="233"/>
      <c r="C12" s="233"/>
      <c r="D12" s="345" t="s">
        <v>10</v>
      </c>
      <c r="E12" s="233"/>
      <c r="F12" s="233"/>
      <c r="G12" s="233"/>
      <c r="H12" s="233"/>
      <c r="I12" s="233"/>
      <c r="J12" s="233"/>
      <c r="K12" s="233"/>
      <c r="L12" s="233"/>
      <c r="M12" s="412"/>
      <c r="N12" s="412"/>
      <c r="O12" s="412"/>
      <c r="P12" s="412"/>
      <c r="Q12" s="412"/>
      <c r="R12" s="412"/>
      <c r="S12" s="412"/>
      <c r="T12" s="412"/>
      <c r="U12" s="412"/>
      <c r="V12" s="13" t="s">
        <v>11</v>
      </c>
      <c r="W12" s="346"/>
      <c r="X12" s="346"/>
      <c r="Y12" s="346"/>
      <c r="Z12" s="346"/>
      <c r="AA12" s="346"/>
      <c r="AB12" s="413"/>
      <c r="AC12" s="414"/>
      <c r="AD12" s="414"/>
      <c r="AE12" s="414"/>
      <c r="AF12" s="414"/>
      <c r="AG12" s="414"/>
      <c r="AH12" s="414"/>
      <c r="AI12" s="414"/>
      <c r="AJ12" s="414"/>
      <c r="AK12" s="415"/>
      <c r="AL12" s="105"/>
    </row>
    <row r="13" spans="1:55" ht="14.25" customHeight="1">
      <c r="A13" s="104"/>
      <c r="B13" s="233"/>
      <c r="C13" s="233"/>
      <c r="D13" s="233"/>
      <c r="F13" s="347"/>
      <c r="G13" s="347"/>
      <c r="H13" s="347"/>
      <c r="I13" s="347"/>
      <c r="J13" s="347"/>
      <c r="K13" s="347"/>
      <c r="L13" s="348"/>
      <c r="M13" s="14"/>
      <c r="N13" s="349"/>
      <c r="O13" s="347"/>
      <c r="P13" s="347"/>
      <c r="Q13" s="347"/>
      <c r="R13" s="347"/>
      <c r="S13" s="347"/>
      <c r="T13" s="347"/>
      <c r="U13" s="347"/>
      <c r="V13" s="347"/>
      <c r="W13" s="347"/>
      <c r="X13" s="347"/>
      <c r="Y13" s="347"/>
      <c r="Z13" s="347"/>
      <c r="AA13" s="347"/>
      <c r="AB13" s="347"/>
      <c r="AC13" s="347"/>
      <c r="AD13" s="347"/>
      <c r="AE13" s="347"/>
      <c r="AF13" s="347"/>
      <c r="AG13" s="347"/>
      <c r="AH13" s="347"/>
      <c r="AI13" s="347"/>
      <c r="AJ13" s="233"/>
      <c r="AK13" s="233"/>
      <c r="AL13" s="105"/>
      <c r="AO13" s="9"/>
      <c r="AP13" s="9"/>
      <c r="AQ13" s="9"/>
      <c r="AR13" s="9"/>
      <c r="AS13" s="9"/>
      <c r="AT13" s="9"/>
      <c r="AU13" s="9"/>
      <c r="AV13" s="9"/>
      <c r="AW13" s="9"/>
      <c r="AX13" s="9"/>
      <c r="AY13" s="9"/>
      <c r="AZ13" s="9"/>
      <c r="BA13" s="9"/>
      <c r="BB13" s="9"/>
      <c r="BC13" s="9"/>
    </row>
    <row r="14" spans="1:55" ht="14.25" customHeight="1">
      <c r="A14" s="104"/>
      <c r="B14" s="255"/>
      <c r="C14" s="255"/>
      <c r="D14" s="255"/>
      <c r="E14" s="723" t="s">
        <v>12</v>
      </c>
      <c r="F14" s="724"/>
      <c r="G14" s="724"/>
      <c r="H14" s="724"/>
      <c r="I14" s="724"/>
      <c r="J14" s="724"/>
      <c r="K14" s="725"/>
      <c r="L14" s="729" t="s">
        <v>13</v>
      </c>
      <c r="M14" s="730"/>
      <c r="N14" s="730"/>
      <c r="O14" s="731"/>
      <c r="P14" s="735" t="s">
        <v>14</v>
      </c>
      <c r="Q14" s="736"/>
      <c r="R14" s="736"/>
      <c r="S14" s="736"/>
      <c r="T14" s="736"/>
      <c r="U14" s="737"/>
      <c r="V14" s="676" t="s">
        <v>15</v>
      </c>
      <c r="W14" s="677"/>
      <c r="X14" s="677"/>
      <c r="Y14" s="678"/>
      <c r="Z14" s="350"/>
      <c r="AA14" s="676" t="s">
        <v>16</v>
      </c>
      <c r="AB14" s="677"/>
      <c r="AC14" s="678"/>
      <c r="AD14" s="351"/>
      <c r="AE14" s="676" t="s">
        <v>17</v>
      </c>
      <c r="AF14" s="677"/>
      <c r="AG14" s="677"/>
      <c r="AH14" s="677"/>
      <c r="AI14" s="678"/>
      <c r="AJ14" s="241"/>
      <c r="AK14" s="241"/>
      <c r="AL14" s="105"/>
    </row>
    <row r="15" spans="1:55" ht="14.25" customHeight="1" thickBot="1">
      <c r="A15" s="104"/>
      <c r="B15" s="255"/>
      <c r="C15" s="255"/>
      <c r="D15" s="255"/>
      <c r="E15" s="726"/>
      <c r="F15" s="727"/>
      <c r="G15" s="727"/>
      <c r="H15" s="727"/>
      <c r="I15" s="727"/>
      <c r="J15" s="727"/>
      <c r="K15" s="728"/>
      <c r="L15" s="732"/>
      <c r="M15" s="733"/>
      <c r="N15" s="733"/>
      <c r="O15" s="734"/>
      <c r="P15" s="738"/>
      <c r="Q15" s="739"/>
      <c r="R15" s="739"/>
      <c r="S15" s="739"/>
      <c r="T15" s="739"/>
      <c r="U15" s="740"/>
      <c r="V15" s="679"/>
      <c r="W15" s="680"/>
      <c r="X15" s="680"/>
      <c r="Y15" s="681"/>
      <c r="Z15" s="352"/>
      <c r="AA15" s="679"/>
      <c r="AB15" s="680"/>
      <c r="AC15" s="681"/>
      <c r="AD15" s="352"/>
      <c r="AE15" s="720"/>
      <c r="AF15" s="721"/>
      <c r="AG15" s="721"/>
      <c r="AH15" s="721"/>
      <c r="AI15" s="722"/>
      <c r="AJ15" s="248"/>
      <c r="AK15" s="248"/>
      <c r="AL15" s="105"/>
    </row>
    <row r="16" spans="1:55" ht="14.25" customHeight="1" thickBot="1">
      <c r="A16" s="104"/>
      <c r="B16" s="255"/>
      <c r="C16" s="255"/>
      <c r="D16" s="255"/>
      <c r="E16" s="353" t="s">
        <v>18</v>
      </c>
      <c r="F16" s="255"/>
      <c r="G16" s="255"/>
      <c r="H16" s="255"/>
      <c r="I16" s="255"/>
      <c r="K16" s="8"/>
      <c r="L16" s="354" t="s">
        <v>19</v>
      </c>
      <c r="M16" s="355"/>
      <c r="N16" s="355"/>
      <c r="O16" s="356"/>
      <c r="P16" s="357" t="s">
        <v>20</v>
      </c>
      <c r="Q16" s="358"/>
      <c r="R16" s="358"/>
      <c r="S16" s="358"/>
      <c r="T16" s="236"/>
      <c r="U16" s="358"/>
      <c r="V16" s="673"/>
      <c r="W16" s="674"/>
      <c r="X16" s="674"/>
      <c r="Y16" s="675"/>
      <c r="Z16" s="359" t="s">
        <v>21</v>
      </c>
      <c r="AA16" s="717">
        <v>3.6</v>
      </c>
      <c r="AB16" s="718"/>
      <c r="AC16" s="719"/>
      <c r="AD16" s="360" t="s">
        <v>22</v>
      </c>
      <c r="AE16" s="661" t="str">
        <f>IF(V16*AA16=0," ",V16*AA16)</f>
        <v xml:space="preserve"> </v>
      </c>
      <c r="AF16" s="662"/>
      <c r="AG16" s="662"/>
      <c r="AH16" s="662"/>
      <c r="AI16" s="663"/>
      <c r="AJ16" s="248"/>
      <c r="AK16" s="248"/>
      <c r="AL16" s="105"/>
    </row>
    <row r="17" spans="1:73" ht="14.25" customHeight="1" thickBot="1">
      <c r="A17" s="104"/>
      <c r="B17" s="361"/>
      <c r="C17" s="361"/>
      <c r="D17" s="361"/>
      <c r="E17" s="362"/>
      <c r="F17" s="358"/>
      <c r="G17" s="358"/>
      <c r="H17" s="358"/>
      <c r="I17" s="358"/>
      <c r="J17" s="236"/>
      <c r="K17" s="363"/>
      <c r="L17" s="281" t="s">
        <v>19</v>
      </c>
      <c r="M17" s="364"/>
      <c r="N17" s="244"/>
      <c r="O17" s="365"/>
      <c r="P17" s="281" t="s">
        <v>23</v>
      </c>
      <c r="Q17" s="244"/>
      <c r="R17" s="244"/>
      <c r="S17" s="244"/>
      <c r="T17" s="244"/>
      <c r="U17" s="244"/>
      <c r="V17" s="673"/>
      <c r="W17" s="674"/>
      <c r="X17" s="674"/>
      <c r="Y17" s="675"/>
      <c r="Z17" s="366" t="s">
        <v>21</v>
      </c>
      <c r="AA17" s="667">
        <v>8</v>
      </c>
      <c r="AB17" s="668"/>
      <c r="AC17" s="669"/>
      <c r="AD17" s="367" t="s">
        <v>22</v>
      </c>
      <c r="AE17" s="658" t="str">
        <f t="shared" ref="AE17:AE46" si="0">IF(V17*AA17=0," ",V17*AA17)</f>
        <v xml:space="preserve"> </v>
      </c>
      <c r="AF17" s="659"/>
      <c r="AG17" s="659"/>
      <c r="AH17" s="659"/>
      <c r="AI17" s="660"/>
      <c r="AJ17" s="250"/>
      <c r="AK17" s="250"/>
      <c r="AL17" s="105"/>
    </row>
    <row r="18" spans="1:73" ht="14.25" customHeight="1" thickBot="1">
      <c r="A18" s="104"/>
      <c r="E18" s="368" t="s">
        <v>24</v>
      </c>
      <c r="F18" s="369"/>
      <c r="G18" s="370"/>
      <c r="H18" s="371"/>
      <c r="I18" s="371"/>
      <c r="J18" s="371"/>
      <c r="K18" s="372"/>
      <c r="L18" s="281" t="s">
        <v>19</v>
      </c>
      <c r="M18" s="244"/>
      <c r="N18" s="244"/>
      <c r="O18" s="373"/>
      <c r="P18" s="281" t="s">
        <v>25</v>
      </c>
      <c r="Q18" s="244"/>
      <c r="R18" s="244"/>
      <c r="S18" s="244"/>
      <c r="T18" s="244"/>
      <c r="U18" s="244"/>
      <c r="V18" s="673"/>
      <c r="W18" s="674"/>
      <c r="X18" s="674"/>
      <c r="Y18" s="675"/>
      <c r="Z18" s="366" t="s">
        <v>21</v>
      </c>
      <c r="AA18" s="667">
        <v>1.4</v>
      </c>
      <c r="AB18" s="668"/>
      <c r="AC18" s="669"/>
      <c r="AD18" s="367" t="s">
        <v>22</v>
      </c>
      <c r="AE18" s="658" t="str">
        <f t="shared" si="0"/>
        <v xml:space="preserve"> </v>
      </c>
      <c r="AF18" s="659"/>
      <c r="AG18" s="659"/>
      <c r="AH18" s="659"/>
      <c r="AI18" s="660"/>
      <c r="AJ18" s="250"/>
      <c r="AK18" s="250"/>
      <c r="AL18" s="105"/>
    </row>
    <row r="19" spans="1:73" ht="14.25" customHeight="1" thickBot="1">
      <c r="A19" s="104"/>
      <c r="E19" s="362"/>
      <c r="F19" s="374"/>
      <c r="G19" s="375"/>
      <c r="H19" s="257"/>
      <c r="I19" s="358"/>
      <c r="J19" s="358"/>
      <c r="K19" s="376"/>
      <c r="L19" s="281" t="s">
        <v>26</v>
      </c>
      <c r="M19" s="244"/>
      <c r="N19" s="244"/>
      <c r="O19" s="373"/>
      <c r="P19" s="281" t="s">
        <v>25</v>
      </c>
      <c r="Q19" s="244"/>
      <c r="R19" s="244"/>
      <c r="S19" s="244"/>
      <c r="T19" s="244"/>
      <c r="U19" s="244"/>
      <c r="V19" s="673"/>
      <c r="W19" s="674"/>
      <c r="X19" s="674"/>
      <c r="Y19" s="675"/>
      <c r="Z19" s="366" t="s">
        <v>21</v>
      </c>
      <c r="AA19" s="667">
        <v>4</v>
      </c>
      <c r="AB19" s="668"/>
      <c r="AC19" s="669"/>
      <c r="AD19" s="367" t="s">
        <v>22</v>
      </c>
      <c r="AE19" s="658" t="str">
        <f t="shared" si="0"/>
        <v xml:space="preserve"> </v>
      </c>
      <c r="AF19" s="659"/>
      <c r="AG19" s="659"/>
      <c r="AH19" s="659"/>
      <c r="AI19" s="660"/>
      <c r="AJ19" s="255"/>
      <c r="AK19" s="255"/>
      <c r="AL19" s="105"/>
    </row>
    <row r="20" spans="1:73" ht="14.25" customHeight="1" thickBot="1">
      <c r="A20" s="104"/>
      <c r="B20" s="255"/>
      <c r="C20" s="255"/>
      <c r="D20" s="255"/>
      <c r="E20" s="377" t="s">
        <v>27</v>
      </c>
      <c r="F20" s="378"/>
      <c r="G20" s="364"/>
      <c r="H20" s="259"/>
      <c r="I20" s="244"/>
      <c r="J20" s="244"/>
      <c r="K20" s="373"/>
      <c r="L20" s="281" t="s">
        <v>19</v>
      </c>
      <c r="M20" s="244"/>
      <c r="N20" s="244"/>
      <c r="O20" s="373"/>
      <c r="P20" s="281" t="s">
        <v>25</v>
      </c>
      <c r="Q20" s="244"/>
      <c r="R20" s="244"/>
      <c r="S20" s="244"/>
      <c r="T20" s="244"/>
      <c r="U20" s="244"/>
      <c r="V20" s="673"/>
      <c r="W20" s="674"/>
      <c r="X20" s="674"/>
      <c r="Y20" s="675"/>
      <c r="Z20" s="366" t="s">
        <v>21</v>
      </c>
      <c r="AA20" s="667">
        <v>2</v>
      </c>
      <c r="AB20" s="668"/>
      <c r="AC20" s="669"/>
      <c r="AD20" s="367" t="s">
        <v>22</v>
      </c>
      <c r="AE20" s="658" t="str">
        <f t="shared" si="0"/>
        <v xml:space="preserve"> </v>
      </c>
      <c r="AF20" s="659"/>
      <c r="AG20" s="659"/>
      <c r="AH20" s="659"/>
      <c r="AI20" s="660"/>
      <c r="AJ20" s="255"/>
      <c r="AK20" s="255"/>
      <c r="AL20" s="105"/>
    </row>
    <row r="21" spans="1:73" ht="14.25" customHeight="1" thickBot="1">
      <c r="A21" s="104"/>
      <c r="B21" s="255"/>
      <c r="C21" s="255"/>
      <c r="D21" s="255"/>
      <c r="E21" s="377" t="s">
        <v>28</v>
      </c>
      <c r="F21" s="378"/>
      <c r="G21" s="364"/>
      <c r="H21" s="259"/>
      <c r="I21" s="244"/>
      <c r="J21" s="244"/>
      <c r="K21" s="373"/>
      <c r="L21" s="281" t="s">
        <v>19</v>
      </c>
      <c r="M21" s="244"/>
      <c r="N21" s="244"/>
      <c r="O21" s="373"/>
      <c r="P21" s="281" t="s">
        <v>25</v>
      </c>
      <c r="Q21" s="244"/>
      <c r="R21" s="244"/>
      <c r="S21" s="244"/>
      <c r="T21" s="244"/>
      <c r="U21" s="244"/>
      <c r="V21" s="673"/>
      <c r="W21" s="674"/>
      <c r="X21" s="674"/>
      <c r="Y21" s="675"/>
      <c r="Z21" s="366" t="s">
        <v>21</v>
      </c>
      <c r="AA21" s="667">
        <v>3</v>
      </c>
      <c r="AB21" s="668"/>
      <c r="AC21" s="669"/>
      <c r="AD21" s="367" t="s">
        <v>22</v>
      </c>
      <c r="AE21" s="658" t="str">
        <f t="shared" si="0"/>
        <v xml:space="preserve"> </v>
      </c>
      <c r="AF21" s="659"/>
      <c r="AG21" s="659"/>
      <c r="AH21" s="659"/>
      <c r="AI21" s="660"/>
      <c r="AJ21" s="255"/>
      <c r="AK21" s="255"/>
      <c r="AL21" s="105"/>
    </row>
    <row r="22" spans="1:73" ht="14.25" customHeight="1" thickBot="1">
      <c r="A22" s="104"/>
      <c r="B22" s="255"/>
      <c r="C22" s="255"/>
      <c r="D22" s="255"/>
      <c r="E22" s="377" t="s">
        <v>29</v>
      </c>
      <c r="F22" s="378"/>
      <c r="G22" s="364"/>
      <c r="H22" s="259"/>
      <c r="I22" s="244"/>
      <c r="J22" s="244"/>
      <c r="K22" s="373"/>
      <c r="L22" s="281" t="s">
        <v>19</v>
      </c>
      <c r="M22" s="244"/>
      <c r="N22" s="244"/>
      <c r="O22" s="373"/>
      <c r="P22" s="281" t="s">
        <v>30</v>
      </c>
      <c r="Q22" s="244"/>
      <c r="R22" s="244"/>
      <c r="S22" s="244"/>
      <c r="T22" s="244"/>
      <c r="U22" s="244"/>
      <c r="V22" s="673"/>
      <c r="W22" s="674"/>
      <c r="X22" s="674"/>
      <c r="Y22" s="675"/>
      <c r="Z22" s="366" t="s">
        <v>21</v>
      </c>
      <c r="AA22" s="667">
        <v>1.4</v>
      </c>
      <c r="AB22" s="668"/>
      <c r="AC22" s="669"/>
      <c r="AD22" s="367" t="s">
        <v>22</v>
      </c>
      <c r="AE22" s="658" t="str">
        <f t="shared" si="0"/>
        <v xml:space="preserve"> </v>
      </c>
      <c r="AF22" s="659"/>
      <c r="AG22" s="659"/>
      <c r="AH22" s="659"/>
      <c r="AI22" s="660"/>
      <c r="AJ22" s="255"/>
      <c r="AK22" s="255"/>
      <c r="AL22" s="105"/>
    </row>
    <row r="23" spans="1:73" ht="14.25" customHeight="1" thickBot="1">
      <c r="A23" s="104"/>
      <c r="B23" s="255"/>
      <c r="C23" s="255"/>
      <c r="D23" s="255"/>
      <c r="E23" s="377" t="s">
        <v>31</v>
      </c>
      <c r="F23" s="378"/>
      <c r="G23" s="364"/>
      <c r="H23" s="259"/>
      <c r="I23" s="244"/>
      <c r="J23" s="244"/>
      <c r="K23" s="373"/>
      <c r="L23" s="281" t="s">
        <v>32</v>
      </c>
      <c r="M23" s="244"/>
      <c r="N23" s="244"/>
      <c r="O23" s="373"/>
      <c r="P23" s="281" t="s">
        <v>33</v>
      </c>
      <c r="Q23" s="244"/>
      <c r="R23" s="244"/>
      <c r="S23" s="244"/>
      <c r="T23" s="244"/>
      <c r="U23" s="244"/>
      <c r="V23" s="673"/>
      <c r="W23" s="674"/>
      <c r="X23" s="674"/>
      <c r="Y23" s="675"/>
      <c r="Z23" s="366" t="s">
        <v>21</v>
      </c>
      <c r="AA23" s="694">
        <v>0.25</v>
      </c>
      <c r="AB23" s="695"/>
      <c r="AC23" s="696"/>
      <c r="AD23" s="367" t="s">
        <v>22</v>
      </c>
      <c r="AE23" s="664" t="str">
        <f t="shared" si="0"/>
        <v xml:space="preserve"> </v>
      </c>
      <c r="AF23" s="665"/>
      <c r="AG23" s="665"/>
      <c r="AH23" s="665"/>
      <c r="AI23" s="666"/>
      <c r="AJ23" s="255"/>
      <c r="AK23" s="255"/>
      <c r="AL23" s="105"/>
    </row>
    <row r="24" spans="1:73" ht="14.25" customHeight="1" thickBot="1">
      <c r="A24" s="104"/>
      <c r="B24" s="255"/>
      <c r="C24" s="255"/>
      <c r="D24" s="255"/>
      <c r="E24" s="368" t="s">
        <v>34</v>
      </c>
      <c r="F24" s="379"/>
      <c r="G24" s="380"/>
      <c r="H24" s="381"/>
      <c r="I24" s="381"/>
      <c r="J24" s="381"/>
      <c r="K24" s="382"/>
      <c r="L24" s="281" t="s">
        <v>19</v>
      </c>
      <c r="M24" s="383"/>
      <c r="N24" s="383"/>
      <c r="O24" s="384"/>
      <c r="P24" s="281" t="s">
        <v>25</v>
      </c>
      <c r="Q24" s="383"/>
      <c r="R24" s="383"/>
      <c r="S24" s="383"/>
      <c r="T24" s="383"/>
      <c r="U24" s="383"/>
      <c r="V24" s="673"/>
      <c r="W24" s="674"/>
      <c r="X24" s="674"/>
      <c r="Y24" s="675"/>
      <c r="Z24" s="366" t="s">
        <v>21</v>
      </c>
      <c r="AA24" s="667">
        <v>1.4</v>
      </c>
      <c r="AB24" s="668"/>
      <c r="AC24" s="669"/>
      <c r="AD24" s="367" t="s">
        <v>22</v>
      </c>
      <c r="AE24" s="658" t="str">
        <f t="shared" si="0"/>
        <v xml:space="preserve"> </v>
      </c>
      <c r="AF24" s="659"/>
      <c r="AG24" s="659"/>
      <c r="AH24" s="659"/>
      <c r="AI24" s="660"/>
      <c r="AJ24" s="255"/>
      <c r="AK24" s="255"/>
      <c r="AL24" s="105"/>
    </row>
    <row r="25" spans="1:73" ht="14.25" customHeight="1" thickBot="1">
      <c r="A25" s="104"/>
      <c r="B25" s="255"/>
      <c r="C25" s="255"/>
      <c r="D25" s="255"/>
      <c r="E25" s="362"/>
      <c r="F25" s="374"/>
      <c r="G25" s="385"/>
      <c r="H25" s="386"/>
      <c r="I25" s="386"/>
      <c r="J25" s="386"/>
      <c r="K25" s="387"/>
      <c r="L25" s="281" t="s">
        <v>35</v>
      </c>
      <c r="M25" s="383"/>
      <c r="N25" s="383"/>
      <c r="O25" s="384"/>
      <c r="P25" s="281" t="s">
        <v>25</v>
      </c>
      <c r="Q25" s="383"/>
      <c r="R25" s="383"/>
      <c r="S25" s="383"/>
      <c r="T25" s="383"/>
      <c r="U25" s="383"/>
      <c r="V25" s="673"/>
      <c r="W25" s="674"/>
      <c r="X25" s="674"/>
      <c r="Y25" s="675"/>
      <c r="Z25" s="366" t="s">
        <v>21</v>
      </c>
      <c r="AA25" s="667">
        <v>3</v>
      </c>
      <c r="AB25" s="668"/>
      <c r="AC25" s="669"/>
      <c r="AD25" s="367" t="s">
        <v>22</v>
      </c>
      <c r="AE25" s="658" t="str">
        <f t="shared" si="0"/>
        <v xml:space="preserve"> </v>
      </c>
      <c r="AF25" s="659"/>
      <c r="AG25" s="659"/>
      <c r="AH25" s="659"/>
      <c r="AI25" s="660"/>
      <c r="AJ25" s="255"/>
      <c r="AK25" s="255"/>
      <c r="AL25" s="105"/>
    </row>
    <row r="26" spans="1:73" ht="14.25" customHeight="1" thickBot="1">
      <c r="A26" s="104"/>
      <c r="B26" s="255"/>
      <c r="C26" s="255"/>
      <c r="D26" s="255"/>
      <c r="E26" s="377" t="s">
        <v>36</v>
      </c>
      <c r="F26" s="378"/>
      <c r="G26" s="240"/>
      <c r="H26" s="176"/>
      <c r="I26" s="240"/>
      <c r="J26" s="240"/>
      <c r="K26" s="365"/>
      <c r="L26" s="281" t="s">
        <v>19</v>
      </c>
      <c r="M26" s="240"/>
      <c r="N26" s="240"/>
      <c r="O26" s="365"/>
      <c r="P26" s="281" t="s">
        <v>25</v>
      </c>
      <c r="Q26" s="240"/>
      <c r="R26" s="240"/>
      <c r="S26" s="240"/>
      <c r="T26" s="240"/>
      <c r="U26" s="240"/>
      <c r="V26" s="673"/>
      <c r="W26" s="674"/>
      <c r="X26" s="674"/>
      <c r="Y26" s="675"/>
      <c r="Z26" s="366" t="s">
        <v>21</v>
      </c>
      <c r="AA26" s="667">
        <v>1.4</v>
      </c>
      <c r="AB26" s="668"/>
      <c r="AC26" s="669"/>
      <c r="AD26" s="367" t="s">
        <v>22</v>
      </c>
      <c r="AE26" s="658" t="str">
        <f t="shared" si="0"/>
        <v xml:space="preserve"> </v>
      </c>
      <c r="AF26" s="659"/>
      <c r="AG26" s="659"/>
      <c r="AH26" s="659"/>
      <c r="AI26" s="660"/>
      <c r="AJ26" s="255"/>
      <c r="AK26" s="255"/>
      <c r="AL26" s="105"/>
    </row>
    <row r="27" spans="1:73" ht="14.25" customHeight="1" thickBot="1">
      <c r="A27" s="104"/>
      <c r="B27" s="255"/>
      <c r="C27" s="255"/>
      <c r="D27" s="255"/>
      <c r="E27" s="368" t="s">
        <v>37</v>
      </c>
      <c r="F27" s="379"/>
      <c r="G27" s="388"/>
      <c r="H27" s="389"/>
      <c r="I27" s="369"/>
      <c r="J27" s="369"/>
      <c r="K27" s="390"/>
      <c r="L27" s="281" t="s">
        <v>19</v>
      </c>
      <c r="M27" s="240"/>
      <c r="N27" s="240"/>
      <c r="O27" s="365"/>
      <c r="P27" s="281" t="s">
        <v>25</v>
      </c>
      <c r="Q27" s="240"/>
      <c r="R27" s="240"/>
      <c r="S27" s="240"/>
      <c r="T27" s="240"/>
      <c r="U27" s="240"/>
      <c r="V27" s="673"/>
      <c r="W27" s="674"/>
      <c r="X27" s="674"/>
      <c r="Y27" s="675"/>
      <c r="Z27" s="366" t="s">
        <v>21</v>
      </c>
      <c r="AA27" s="667">
        <v>0.7</v>
      </c>
      <c r="AB27" s="668"/>
      <c r="AC27" s="669"/>
      <c r="AD27" s="367" t="s">
        <v>22</v>
      </c>
      <c r="AE27" s="658" t="str">
        <f t="shared" si="0"/>
        <v xml:space="preserve"> </v>
      </c>
      <c r="AF27" s="659"/>
      <c r="AG27" s="659"/>
      <c r="AH27" s="659"/>
      <c r="AI27" s="660"/>
      <c r="AJ27" s="255"/>
      <c r="AK27" s="255"/>
      <c r="AL27" s="105"/>
    </row>
    <row r="28" spans="1:73" ht="14.25" customHeight="1" thickBot="1">
      <c r="A28" s="104"/>
      <c r="B28" s="255"/>
      <c r="C28" s="255"/>
      <c r="D28" s="255"/>
      <c r="E28" s="362"/>
      <c r="F28" s="374"/>
      <c r="G28" s="236"/>
      <c r="H28" s="391"/>
      <c r="I28" s="236"/>
      <c r="J28" s="236"/>
      <c r="K28" s="363"/>
      <c r="L28" s="281" t="s">
        <v>26</v>
      </c>
      <c r="M28" s="240"/>
      <c r="N28" s="240"/>
      <c r="O28" s="365"/>
      <c r="P28" s="281" t="s">
        <v>25</v>
      </c>
      <c r="Q28" s="240"/>
      <c r="R28" s="240"/>
      <c r="S28" s="240"/>
      <c r="T28" s="240"/>
      <c r="U28" s="240"/>
      <c r="V28" s="673"/>
      <c r="W28" s="674"/>
      <c r="X28" s="674"/>
      <c r="Y28" s="675"/>
      <c r="Z28" s="366" t="s">
        <v>21</v>
      </c>
      <c r="AA28" s="667">
        <v>2</v>
      </c>
      <c r="AB28" s="668"/>
      <c r="AC28" s="669"/>
      <c r="AD28" s="367" t="s">
        <v>22</v>
      </c>
      <c r="AE28" s="658" t="str">
        <f t="shared" si="0"/>
        <v xml:space="preserve"> </v>
      </c>
      <c r="AF28" s="659"/>
      <c r="AG28" s="659"/>
      <c r="AH28" s="659"/>
      <c r="AI28" s="660"/>
      <c r="AJ28" s="255"/>
      <c r="AK28" s="255"/>
      <c r="AL28" s="105"/>
    </row>
    <row r="29" spans="1:73" ht="14.25" customHeight="1" thickBot="1">
      <c r="A29" s="104"/>
      <c r="B29" s="255"/>
      <c r="C29" s="255"/>
      <c r="D29" s="255"/>
      <c r="E29" s="377" t="s">
        <v>38</v>
      </c>
      <c r="F29" s="378"/>
      <c r="G29" s="364"/>
      <c r="H29" s="259"/>
      <c r="I29" s="240"/>
      <c r="J29" s="240"/>
      <c r="K29" s="365"/>
      <c r="L29" s="281" t="s">
        <v>26</v>
      </c>
      <c r="M29" s="240"/>
      <c r="N29" s="240"/>
      <c r="O29" s="365"/>
      <c r="P29" s="281" t="s">
        <v>25</v>
      </c>
      <c r="Q29" s="240"/>
      <c r="R29" s="240"/>
      <c r="S29" s="240"/>
      <c r="T29" s="240"/>
      <c r="U29" s="240"/>
      <c r="V29" s="673"/>
      <c r="W29" s="674"/>
      <c r="X29" s="674"/>
      <c r="Y29" s="675"/>
      <c r="Z29" s="366" t="s">
        <v>21</v>
      </c>
      <c r="AA29" s="667">
        <v>3</v>
      </c>
      <c r="AB29" s="668"/>
      <c r="AC29" s="669"/>
      <c r="AD29" s="367" t="s">
        <v>22</v>
      </c>
      <c r="AE29" s="658" t="str">
        <f t="shared" si="0"/>
        <v xml:space="preserve"> </v>
      </c>
      <c r="AF29" s="659"/>
      <c r="AG29" s="659"/>
      <c r="AH29" s="659"/>
      <c r="AI29" s="660"/>
      <c r="AJ29" s="255"/>
      <c r="AK29" s="255"/>
      <c r="AL29" s="105"/>
    </row>
    <row r="30" spans="1:73" ht="14.25" customHeight="1" thickBot="1">
      <c r="A30" s="104"/>
      <c r="B30" s="255"/>
      <c r="C30" s="255"/>
      <c r="D30" s="255"/>
      <c r="E30" s="368" t="s">
        <v>39</v>
      </c>
      <c r="F30" s="379"/>
      <c r="G30" s="371"/>
      <c r="H30" s="253"/>
      <c r="I30" s="371"/>
      <c r="J30" s="371"/>
      <c r="K30" s="372"/>
      <c r="L30" s="281" t="s">
        <v>19</v>
      </c>
      <c r="M30" s="244"/>
      <c r="N30" s="244"/>
      <c r="O30" s="373"/>
      <c r="P30" s="281" t="s">
        <v>40</v>
      </c>
      <c r="Q30" s="244"/>
      <c r="R30" s="244"/>
      <c r="S30" s="244"/>
      <c r="T30" s="244"/>
      <c r="U30" s="244"/>
      <c r="V30" s="673"/>
      <c r="W30" s="674"/>
      <c r="X30" s="674"/>
      <c r="Y30" s="675"/>
      <c r="Z30" s="366" t="s">
        <v>21</v>
      </c>
      <c r="AA30" s="667">
        <v>1.4</v>
      </c>
      <c r="AB30" s="668"/>
      <c r="AC30" s="669"/>
      <c r="AD30" s="367" t="s">
        <v>22</v>
      </c>
      <c r="AE30" s="658" t="str">
        <f t="shared" si="0"/>
        <v xml:space="preserve"> </v>
      </c>
      <c r="AF30" s="659"/>
      <c r="AG30" s="659"/>
      <c r="AH30" s="659"/>
      <c r="AI30" s="660"/>
      <c r="AJ30" s="255"/>
      <c r="AK30" s="255"/>
      <c r="AL30" s="105"/>
    </row>
    <row r="31" spans="1:73" ht="14.25" customHeight="1" thickBot="1">
      <c r="A31" s="104"/>
      <c r="B31" s="255"/>
      <c r="C31" s="255"/>
      <c r="D31" s="255"/>
      <c r="E31" s="362"/>
      <c r="F31" s="374"/>
      <c r="G31" s="375"/>
      <c r="H31" s="257"/>
      <c r="I31" s="358"/>
      <c r="J31" s="358"/>
      <c r="K31" s="376"/>
      <c r="L31" s="281" t="s">
        <v>26</v>
      </c>
      <c r="M31" s="244"/>
      <c r="N31" s="244"/>
      <c r="O31" s="373"/>
      <c r="P31" s="281" t="s">
        <v>40</v>
      </c>
      <c r="Q31" s="244"/>
      <c r="R31" s="244"/>
      <c r="S31" s="244"/>
      <c r="T31" s="244"/>
      <c r="U31" s="244"/>
      <c r="V31" s="673"/>
      <c r="W31" s="674"/>
      <c r="X31" s="674"/>
      <c r="Y31" s="675"/>
      <c r="Z31" s="366" t="s">
        <v>21</v>
      </c>
      <c r="AA31" s="667">
        <v>3</v>
      </c>
      <c r="AB31" s="668"/>
      <c r="AC31" s="669"/>
      <c r="AD31" s="367" t="s">
        <v>22</v>
      </c>
      <c r="AE31" s="658" t="str">
        <f t="shared" si="0"/>
        <v xml:space="preserve"> </v>
      </c>
      <c r="AF31" s="659"/>
      <c r="AG31" s="659"/>
      <c r="AH31" s="659"/>
      <c r="AI31" s="660"/>
      <c r="AJ31" s="255"/>
      <c r="AK31" s="255"/>
      <c r="AL31" s="105"/>
      <c r="AQ31" s="12"/>
      <c r="AR31" s="12"/>
      <c r="AS31" s="12"/>
      <c r="AT31" s="12"/>
      <c r="AU31" s="12"/>
      <c r="AV31" s="12"/>
      <c r="AW31" s="12"/>
      <c r="AX31" s="11"/>
      <c r="AY31" s="6"/>
      <c r="AZ31" s="6"/>
      <c r="BA31" s="6"/>
      <c r="BB31" s="11"/>
      <c r="BC31" s="6"/>
      <c r="BD31" s="6"/>
      <c r="BE31" s="6"/>
      <c r="BF31" s="6"/>
      <c r="BG31" s="6"/>
      <c r="BH31" s="155"/>
      <c r="BI31" s="156"/>
      <c r="BJ31" s="156"/>
      <c r="BK31" s="156"/>
      <c r="BL31" s="89"/>
      <c r="BM31" s="157"/>
      <c r="BN31" s="157"/>
      <c r="BO31" s="157"/>
      <c r="BP31" s="158"/>
      <c r="BQ31" s="159"/>
      <c r="BR31" s="159"/>
      <c r="BS31" s="159"/>
      <c r="BT31" s="159"/>
      <c r="BU31" s="159"/>
    </row>
    <row r="32" spans="1:73" ht="14.25" customHeight="1" thickBot="1">
      <c r="A32" s="104"/>
      <c r="B32" s="255"/>
      <c r="C32" s="255"/>
      <c r="D32" s="255"/>
      <c r="E32" s="292" t="s">
        <v>41</v>
      </c>
      <c r="F32" s="379"/>
      <c r="G32" s="380"/>
      <c r="H32" s="381"/>
      <c r="I32" s="381"/>
      <c r="J32" s="381"/>
      <c r="K32" s="382"/>
      <c r="L32" s="281" t="s">
        <v>26</v>
      </c>
      <c r="M32" s="383"/>
      <c r="N32" s="383"/>
      <c r="O32" s="384"/>
      <c r="P32" s="281" t="s">
        <v>42</v>
      </c>
      <c r="Q32" s="383"/>
      <c r="R32" s="383"/>
      <c r="S32" s="383"/>
      <c r="T32" s="383"/>
      <c r="U32" s="383"/>
      <c r="V32" s="673"/>
      <c r="W32" s="674"/>
      <c r="X32" s="674"/>
      <c r="Y32" s="675"/>
      <c r="Z32" s="366" t="s">
        <v>21</v>
      </c>
      <c r="AA32" s="667">
        <v>10</v>
      </c>
      <c r="AB32" s="668"/>
      <c r="AC32" s="669"/>
      <c r="AD32" s="367" t="s">
        <v>22</v>
      </c>
      <c r="AE32" s="658" t="str">
        <f t="shared" si="0"/>
        <v xml:space="preserve"> </v>
      </c>
      <c r="AF32" s="659"/>
      <c r="AG32" s="659"/>
      <c r="AH32" s="659"/>
      <c r="AI32" s="660"/>
      <c r="AJ32" s="255"/>
      <c r="AK32" s="255"/>
      <c r="AL32" s="105"/>
      <c r="AQ32" s="12"/>
      <c r="AR32" s="12"/>
      <c r="AS32" s="12"/>
      <c r="AT32" s="12"/>
      <c r="AU32" s="12"/>
      <c r="AV32" s="12"/>
      <c r="AW32" s="12"/>
      <c r="AX32" s="11"/>
      <c r="AY32" s="6"/>
      <c r="AZ32" s="6"/>
      <c r="BA32" s="6"/>
      <c r="BB32" s="11"/>
      <c r="BC32" s="6"/>
      <c r="BD32" s="6"/>
      <c r="BE32" s="6"/>
      <c r="BF32" s="6"/>
      <c r="BG32" s="6"/>
      <c r="BH32" s="155"/>
      <c r="BI32" s="155"/>
      <c r="BJ32" s="155"/>
      <c r="BK32" s="155"/>
      <c r="BL32" s="89"/>
      <c r="BM32" s="157"/>
      <c r="BN32" s="157"/>
      <c r="BO32" s="157"/>
      <c r="BP32" s="158"/>
      <c r="BQ32" s="159"/>
      <c r="BR32" s="159"/>
      <c r="BS32" s="159"/>
      <c r="BT32" s="159"/>
      <c r="BU32" s="159"/>
    </row>
    <row r="33" spans="1:73" ht="14.25" customHeight="1" thickBot="1">
      <c r="A33" s="104"/>
      <c r="B33" s="255"/>
      <c r="C33" s="255"/>
      <c r="D33" s="255"/>
      <c r="E33" s="353"/>
      <c r="F33" s="392"/>
      <c r="G33" s="12"/>
      <c r="H33" s="197"/>
      <c r="I33" s="197"/>
      <c r="J33" s="197"/>
      <c r="K33" s="393"/>
      <c r="L33" s="281" t="s">
        <v>26</v>
      </c>
      <c r="M33" s="383"/>
      <c r="N33" s="383"/>
      <c r="O33" s="384"/>
      <c r="P33" s="281" t="s">
        <v>43</v>
      </c>
      <c r="Q33" s="383"/>
      <c r="R33" s="383"/>
      <c r="S33" s="383"/>
      <c r="T33" s="383"/>
      <c r="U33" s="383"/>
      <c r="V33" s="673"/>
      <c r="W33" s="674"/>
      <c r="X33" s="674"/>
      <c r="Y33" s="675"/>
      <c r="Z33" s="366" t="s">
        <v>21</v>
      </c>
      <c r="AA33" s="667">
        <v>5</v>
      </c>
      <c r="AB33" s="668"/>
      <c r="AC33" s="669"/>
      <c r="AD33" s="367" t="s">
        <v>22</v>
      </c>
      <c r="AE33" s="658" t="str">
        <f t="shared" si="0"/>
        <v xml:space="preserve"> </v>
      </c>
      <c r="AF33" s="659"/>
      <c r="AG33" s="659"/>
      <c r="AH33" s="659"/>
      <c r="AI33" s="660"/>
      <c r="AJ33" s="255"/>
      <c r="AK33" s="255"/>
      <c r="AL33" s="105"/>
      <c r="AQ33" s="12"/>
      <c r="AR33" s="12"/>
      <c r="AS33" s="12"/>
      <c r="AT33" s="12"/>
      <c r="AU33" s="12"/>
      <c r="AV33" s="12"/>
      <c r="AW33" s="12"/>
      <c r="AX33" s="11"/>
      <c r="AY33" s="7"/>
      <c r="AZ33" s="7"/>
      <c r="BA33" s="7"/>
      <c r="BB33" s="11"/>
      <c r="BC33" s="7"/>
      <c r="BD33" s="7"/>
      <c r="BE33" s="7"/>
      <c r="BF33" s="7"/>
      <c r="BG33" s="7"/>
      <c r="BH33" s="155"/>
      <c r="BI33" s="155"/>
      <c r="BJ33" s="155"/>
      <c r="BK33" s="155"/>
      <c r="BL33" s="89"/>
      <c r="BM33" s="157"/>
      <c r="BN33" s="157"/>
      <c r="BO33" s="157"/>
      <c r="BP33" s="158"/>
      <c r="BQ33" s="159"/>
      <c r="BR33" s="159"/>
      <c r="BS33" s="159"/>
      <c r="BT33" s="159"/>
      <c r="BU33" s="159"/>
    </row>
    <row r="34" spans="1:73" ht="14.25" customHeight="1" thickBot="1">
      <c r="A34" s="104"/>
      <c r="B34" s="255"/>
      <c r="C34" s="255"/>
      <c r="D34" s="255"/>
      <c r="E34" s="362"/>
      <c r="F34" s="374"/>
      <c r="G34" s="358"/>
      <c r="H34" s="391"/>
      <c r="I34" s="358"/>
      <c r="J34" s="358"/>
      <c r="K34" s="376"/>
      <c r="L34" s="281" t="s">
        <v>26</v>
      </c>
      <c r="M34" s="244"/>
      <c r="N34" s="244"/>
      <c r="O34" s="373"/>
      <c r="P34" s="281" t="s">
        <v>20</v>
      </c>
      <c r="Q34" s="244"/>
      <c r="R34" s="244"/>
      <c r="S34" s="244"/>
      <c r="T34" s="244"/>
      <c r="U34" s="244"/>
      <c r="V34" s="673"/>
      <c r="W34" s="674"/>
      <c r="X34" s="674"/>
      <c r="Y34" s="675"/>
      <c r="Z34" s="366" t="s">
        <v>21</v>
      </c>
      <c r="AA34" s="667">
        <v>3</v>
      </c>
      <c r="AB34" s="668"/>
      <c r="AC34" s="669"/>
      <c r="AD34" s="367" t="s">
        <v>22</v>
      </c>
      <c r="AE34" s="658" t="str">
        <f t="shared" si="0"/>
        <v xml:space="preserve"> </v>
      </c>
      <c r="AF34" s="659"/>
      <c r="AG34" s="659"/>
      <c r="AH34" s="659"/>
      <c r="AI34" s="660"/>
      <c r="AJ34" s="255"/>
      <c r="AK34" s="255"/>
      <c r="AL34" s="105"/>
      <c r="AQ34" s="12"/>
      <c r="AR34" s="12"/>
      <c r="AS34" s="12"/>
      <c r="AT34" s="12"/>
      <c r="AU34" s="12"/>
      <c r="AV34" s="12"/>
      <c r="AW34" s="12"/>
      <c r="AX34" s="11"/>
      <c r="AY34" s="6"/>
      <c r="AZ34" s="6"/>
      <c r="BA34" s="6"/>
      <c r="BB34" s="11"/>
      <c r="BC34" s="6"/>
      <c r="BD34" s="6"/>
      <c r="BE34" s="6"/>
      <c r="BF34" s="6"/>
      <c r="BG34" s="6"/>
      <c r="BH34" s="155"/>
      <c r="BI34" s="155"/>
      <c r="BJ34" s="155"/>
      <c r="BK34" s="155"/>
      <c r="BL34" s="89"/>
      <c r="BM34" s="157"/>
      <c r="BN34" s="157"/>
      <c r="BO34" s="157"/>
      <c r="BP34" s="158"/>
      <c r="BQ34" s="159"/>
      <c r="BR34" s="159"/>
      <c r="BS34" s="159"/>
      <c r="BT34" s="159"/>
      <c r="BU34" s="159"/>
    </row>
    <row r="35" spans="1:73" ht="14.25" customHeight="1" thickBot="1">
      <c r="A35" s="104"/>
      <c r="B35" s="255"/>
      <c r="C35" s="255"/>
      <c r="D35" s="255"/>
      <c r="E35" s="377" t="s">
        <v>44</v>
      </c>
      <c r="F35" s="244"/>
      <c r="G35" s="244"/>
      <c r="H35" s="244"/>
      <c r="I35" s="244"/>
      <c r="J35" s="244"/>
      <c r="K35" s="373"/>
      <c r="L35" s="281" t="s">
        <v>19</v>
      </c>
      <c r="M35" s="244"/>
      <c r="N35" s="244"/>
      <c r="O35" s="373"/>
      <c r="P35" s="281" t="s">
        <v>30</v>
      </c>
      <c r="Q35" s="244"/>
      <c r="R35" s="244"/>
      <c r="S35" s="244"/>
      <c r="T35" s="244"/>
      <c r="U35" s="244"/>
      <c r="V35" s="673"/>
      <c r="W35" s="674"/>
      <c r="X35" s="674"/>
      <c r="Y35" s="675"/>
      <c r="Z35" s="366" t="s">
        <v>21</v>
      </c>
      <c r="AA35" s="741">
        <v>1.4</v>
      </c>
      <c r="AB35" s="742"/>
      <c r="AC35" s="743"/>
      <c r="AD35" s="367" t="s">
        <v>22</v>
      </c>
      <c r="AE35" s="658" t="str">
        <f t="shared" si="0"/>
        <v xml:space="preserve"> </v>
      </c>
      <c r="AF35" s="659"/>
      <c r="AG35" s="659"/>
      <c r="AH35" s="659"/>
      <c r="AI35" s="660"/>
      <c r="AJ35" s="255"/>
      <c r="AK35" s="255"/>
      <c r="AL35" s="105"/>
      <c r="AQ35" s="12"/>
      <c r="AR35" s="12"/>
      <c r="AS35" s="12"/>
      <c r="AT35" s="12"/>
      <c r="AU35" s="12"/>
      <c r="AV35" s="12"/>
      <c r="AW35" s="12"/>
      <c r="AX35" s="11"/>
      <c r="AY35" s="6"/>
      <c r="AZ35" s="6"/>
      <c r="BA35" s="6"/>
      <c r="BB35" s="11"/>
      <c r="BC35" s="6"/>
      <c r="BD35" s="6"/>
      <c r="BE35" s="6"/>
      <c r="BF35" s="6"/>
      <c r="BG35" s="6"/>
      <c r="BH35" s="155"/>
      <c r="BI35" s="156"/>
      <c r="BJ35" s="156"/>
      <c r="BK35" s="156"/>
      <c r="BL35" s="89"/>
      <c r="BM35" s="157"/>
      <c r="BN35" s="157"/>
      <c r="BO35" s="157"/>
      <c r="BP35" s="158"/>
      <c r="BQ35" s="159"/>
      <c r="BR35" s="159"/>
      <c r="BS35" s="159"/>
      <c r="BT35" s="159"/>
      <c r="BU35" s="159"/>
    </row>
    <row r="36" spans="1:73" ht="14.25" customHeight="1" thickBot="1">
      <c r="A36" s="104"/>
      <c r="B36" s="255"/>
      <c r="C36" s="255"/>
      <c r="D36" s="255"/>
      <c r="E36" s="377" t="s">
        <v>44</v>
      </c>
      <c r="L36" s="281" t="s">
        <v>26</v>
      </c>
      <c r="P36" s="281" t="s">
        <v>30</v>
      </c>
      <c r="V36" s="673"/>
      <c r="W36" s="674"/>
      <c r="X36" s="674"/>
      <c r="Y36" s="675"/>
      <c r="Z36" s="284" t="s">
        <v>45</v>
      </c>
      <c r="AA36" s="703">
        <v>3</v>
      </c>
      <c r="AB36" s="704"/>
      <c r="AC36" s="705"/>
      <c r="AD36" s="89" t="s">
        <v>22</v>
      </c>
      <c r="AE36" s="658" t="str">
        <f t="shared" si="0"/>
        <v xml:space="preserve"> </v>
      </c>
      <c r="AF36" s="659"/>
      <c r="AG36" s="659"/>
      <c r="AH36" s="659"/>
      <c r="AI36" s="660"/>
      <c r="AJ36" s="255"/>
      <c r="AK36" s="255"/>
      <c r="AL36" s="105"/>
      <c r="AQ36" s="12"/>
      <c r="AR36" s="12"/>
      <c r="AS36" s="12"/>
      <c r="AT36" s="12"/>
      <c r="AU36" s="12"/>
      <c r="AV36" s="12"/>
      <c r="AW36" s="12"/>
      <c r="AX36" s="11"/>
      <c r="AY36" s="6"/>
      <c r="AZ36" s="6"/>
      <c r="BA36" s="6"/>
      <c r="BB36" s="11"/>
      <c r="BC36" s="6"/>
      <c r="BD36" s="6"/>
      <c r="BE36" s="6"/>
      <c r="BF36" s="6"/>
      <c r="BG36" s="6"/>
      <c r="BH36" s="155"/>
      <c r="BI36" s="156"/>
      <c r="BJ36" s="156"/>
      <c r="BK36" s="156"/>
      <c r="BL36" s="89"/>
      <c r="BM36" s="157"/>
      <c r="BN36" s="157"/>
      <c r="BO36" s="157"/>
      <c r="BP36" s="158"/>
      <c r="BQ36" s="159"/>
      <c r="BR36" s="159"/>
      <c r="BS36" s="159"/>
      <c r="BT36" s="159"/>
      <c r="BU36" s="159"/>
    </row>
    <row r="37" spans="1:73" ht="14.25" customHeight="1" thickBot="1">
      <c r="A37" s="104"/>
      <c r="B37" s="6"/>
      <c r="C37" s="6"/>
      <c r="D37" s="6"/>
      <c r="E37" s="377" t="s">
        <v>46</v>
      </c>
      <c r="F37" s="244"/>
      <c r="G37" s="244"/>
      <c r="H37" s="244"/>
      <c r="I37" s="244"/>
      <c r="J37" s="244"/>
      <c r="K37" s="373"/>
      <c r="L37" s="281" t="s">
        <v>26</v>
      </c>
      <c r="M37" s="244"/>
      <c r="N37" s="244"/>
      <c r="O37" s="373"/>
      <c r="P37" s="281" t="s">
        <v>30</v>
      </c>
      <c r="Q37" s="244"/>
      <c r="R37" s="244"/>
      <c r="S37" s="244"/>
      <c r="T37" s="244"/>
      <c r="U37" s="244"/>
      <c r="V37" s="673"/>
      <c r="W37" s="674"/>
      <c r="X37" s="674"/>
      <c r="Y37" s="675"/>
      <c r="Z37" s="366" t="s">
        <v>21</v>
      </c>
      <c r="AA37" s="700">
        <v>4</v>
      </c>
      <c r="AB37" s="701"/>
      <c r="AC37" s="702"/>
      <c r="AD37" s="367" t="s">
        <v>22</v>
      </c>
      <c r="AE37" s="658" t="str">
        <f t="shared" si="0"/>
        <v xml:space="preserve"> </v>
      </c>
      <c r="AF37" s="659"/>
      <c r="AG37" s="659"/>
      <c r="AH37" s="659"/>
      <c r="AI37" s="660"/>
      <c r="AJ37" s="6"/>
      <c r="AK37" s="6"/>
      <c r="AL37" s="105"/>
    </row>
    <row r="38" spans="1:73" ht="14.25" customHeight="1" thickBot="1">
      <c r="A38" s="104"/>
      <c r="B38" s="6"/>
      <c r="C38" s="6"/>
      <c r="D38" s="6"/>
      <c r="E38" s="648" t="s">
        <v>47</v>
      </c>
      <c r="F38" s="649"/>
      <c r="G38" s="649"/>
      <c r="H38" s="649"/>
      <c r="I38" s="649"/>
      <c r="J38" s="649"/>
      <c r="K38" s="650"/>
      <c r="L38" s="281" t="s">
        <v>19</v>
      </c>
      <c r="M38" s="394"/>
      <c r="N38" s="394"/>
      <c r="O38" s="395"/>
      <c r="P38" s="281" t="s">
        <v>20</v>
      </c>
      <c r="Q38" s="394"/>
      <c r="R38" s="394"/>
      <c r="S38" s="394"/>
      <c r="T38" s="394"/>
      <c r="U38" s="394"/>
      <c r="V38" s="673"/>
      <c r="W38" s="709"/>
      <c r="X38" s="709"/>
      <c r="Y38" s="710"/>
      <c r="Z38" s="366" t="s">
        <v>21</v>
      </c>
      <c r="AA38" s="670">
        <v>2.2000000000000002</v>
      </c>
      <c r="AB38" s="671"/>
      <c r="AC38" s="672"/>
      <c r="AD38" s="367" t="s">
        <v>22</v>
      </c>
      <c r="AE38" s="691" t="str">
        <f>IF(V38*AA38=0," ",V38*AA38)</f>
        <v xml:space="preserve"> </v>
      </c>
      <c r="AF38" s="692"/>
      <c r="AG38" s="692"/>
      <c r="AH38" s="692"/>
      <c r="AI38" s="693"/>
      <c r="AJ38" s="6"/>
      <c r="AK38" s="6"/>
      <c r="AL38" s="105"/>
    </row>
    <row r="39" spans="1:73" ht="14.25" customHeight="1" thickBot="1">
      <c r="A39" s="104"/>
      <c r="B39" s="6"/>
      <c r="C39" s="6"/>
      <c r="D39" s="6"/>
      <c r="E39" s="651"/>
      <c r="F39" s="652"/>
      <c r="G39" s="652"/>
      <c r="H39" s="652"/>
      <c r="I39" s="652"/>
      <c r="J39" s="652"/>
      <c r="K39" s="653"/>
      <c r="L39" s="281" t="s">
        <v>19</v>
      </c>
      <c r="M39" s="394"/>
      <c r="N39" s="394"/>
      <c r="O39" s="395"/>
      <c r="P39" s="281" t="s">
        <v>23</v>
      </c>
      <c r="Q39" s="394"/>
      <c r="R39" s="394"/>
      <c r="S39" s="394"/>
      <c r="T39" s="394"/>
      <c r="U39" s="394"/>
      <c r="V39" s="673"/>
      <c r="W39" s="674"/>
      <c r="X39" s="674"/>
      <c r="Y39" s="675"/>
      <c r="Z39" s="366" t="s">
        <v>21</v>
      </c>
      <c r="AA39" s="670">
        <v>6</v>
      </c>
      <c r="AB39" s="671"/>
      <c r="AC39" s="672"/>
      <c r="AD39" s="367" t="s">
        <v>22</v>
      </c>
      <c r="AE39" s="691" t="str">
        <f>IF(V39*AA39=0," ",V39*AA39)</f>
        <v xml:space="preserve"> </v>
      </c>
      <c r="AF39" s="692"/>
      <c r="AG39" s="692"/>
      <c r="AH39" s="692"/>
      <c r="AI39" s="693"/>
      <c r="AJ39" s="6"/>
      <c r="AK39" s="6"/>
      <c r="AL39" s="105"/>
    </row>
    <row r="40" spans="1:73" ht="14.25" customHeight="1" thickBot="1">
      <c r="A40" s="104"/>
      <c r="B40" s="6"/>
      <c r="C40" s="6"/>
      <c r="D40" s="6"/>
      <c r="E40" s="651"/>
      <c r="F40" s="652"/>
      <c r="G40" s="652"/>
      <c r="H40" s="652"/>
      <c r="I40" s="652"/>
      <c r="J40" s="652"/>
      <c r="K40" s="653"/>
      <c r="L40" s="292" t="s">
        <v>19</v>
      </c>
      <c r="M40" s="396"/>
      <c r="N40" s="396"/>
      <c r="O40" s="397"/>
      <c r="P40" s="281" t="s">
        <v>48</v>
      </c>
      <c r="Q40" s="396"/>
      <c r="R40" s="396"/>
      <c r="S40" s="396"/>
      <c r="T40" s="396"/>
      <c r="U40" s="396"/>
      <c r="V40" s="673"/>
      <c r="W40" s="674"/>
      <c r="X40" s="674"/>
      <c r="Y40" s="675"/>
      <c r="Z40" s="366" t="s">
        <v>21</v>
      </c>
      <c r="AA40" s="670">
        <v>2</v>
      </c>
      <c r="AB40" s="671"/>
      <c r="AC40" s="672"/>
      <c r="AD40" s="367" t="s">
        <v>22</v>
      </c>
      <c r="AE40" s="691" t="str">
        <f>IF(V40*AA40=0," ",V40*AA40)</f>
        <v xml:space="preserve"> </v>
      </c>
      <c r="AF40" s="692"/>
      <c r="AG40" s="692"/>
      <c r="AH40" s="692"/>
      <c r="AI40" s="693"/>
      <c r="AJ40" s="6"/>
      <c r="AK40" s="6"/>
      <c r="AL40" s="105"/>
    </row>
    <row r="41" spans="1:73" ht="14.25" customHeight="1" thickBot="1">
      <c r="A41" s="104"/>
      <c r="B41" s="6"/>
      <c r="C41" s="6"/>
      <c r="D41" s="6"/>
      <c r="E41" s="651"/>
      <c r="F41" s="652"/>
      <c r="G41" s="652"/>
      <c r="H41" s="652"/>
      <c r="I41" s="652"/>
      <c r="J41" s="652"/>
      <c r="K41" s="653"/>
      <c r="L41" s="281" t="s">
        <v>26</v>
      </c>
      <c r="M41" s="394"/>
      <c r="N41" s="394"/>
      <c r="O41" s="395"/>
      <c r="P41" s="281" t="s">
        <v>23</v>
      </c>
      <c r="Q41" s="394"/>
      <c r="R41" s="394"/>
      <c r="S41" s="394"/>
      <c r="T41" s="394"/>
      <c r="U41" s="394"/>
      <c r="V41" s="673"/>
      <c r="W41" s="674"/>
      <c r="X41" s="674"/>
      <c r="Y41" s="675"/>
      <c r="Z41" s="366" t="s">
        <v>21</v>
      </c>
      <c r="AA41" s="670">
        <v>10</v>
      </c>
      <c r="AB41" s="671"/>
      <c r="AC41" s="672"/>
      <c r="AD41" s="367" t="s">
        <v>22</v>
      </c>
      <c r="AE41" s="691" t="str">
        <f>IF(V41*AA41=0," ",V41*AA41)</f>
        <v xml:space="preserve"> </v>
      </c>
      <c r="AF41" s="692"/>
      <c r="AG41" s="692"/>
      <c r="AH41" s="692"/>
      <c r="AI41" s="693"/>
      <c r="AJ41" s="6"/>
      <c r="AK41" s="6"/>
      <c r="AL41" s="105"/>
    </row>
    <row r="42" spans="1:73" ht="14.25" customHeight="1" thickBot="1">
      <c r="A42" s="104"/>
      <c r="B42" s="6"/>
      <c r="C42" s="6"/>
      <c r="D42" s="6"/>
      <c r="E42" s="651"/>
      <c r="F42" s="652"/>
      <c r="G42" s="652"/>
      <c r="H42" s="652"/>
      <c r="I42" s="652"/>
      <c r="J42" s="652"/>
      <c r="K42" s="653"/>
      <c r="L42" s="292" t="s">
        <v>26</v>
      </c>
      <c r="M42" s="398"/>
      <c r="N42" s="398"/>
      <c r="O42" s="395"/>
      <c r="P42" s="281" t="s">
        <v>20</v>
      </c>
      <c r="Q42" s="394"/>
      <c r="R42" s="394"/>
      <c r="S42" s="394"/>
      <c r="T42" s="394"/>
      <c r="U42" s="394"/>
      <c r="V42" s="673"/>
      <c r="W42" s="709"/>
      <c r="X42" s="709"/>
      <c r="Y42" s="710"/>
      <c r="Z42" s="366" t="s">
        <v>21</v>
      </c>
      <c r="AA42" s="670">
        <v>5</v>
      </c>
      <c r="AB42" s="671"/>
      <c r="AC42" s="672"/>
      <c r="AD42" s="367" t="s">
        <v>22</v>
      </c>
      <c r="AE42" s="691" t="str">
        <f>IF(V42*AA42=0," ",V42*AA42)</f>
        <v xml:space="preserve"> </v>
      </c>
      <c r="AF42" s="692"/>
      <c r="AG42" s="692"/>
      <c r="AH42" s="692"/>
      <c r="AI42" s="693"/>
      <c r="AJ42" s="6"/>
      <c r="AK42" s="6"/>
      <c r="AL42" s="105"/>
    </row>
    <row r="43" spans="1:73" ht="14.25" customHeight="1" thickBot="1">
      <c r="A43" s="104"/>
      <c r="B43" s="6"/>
      <c r="C43" s="6"/>
      <c r="D43" s="6"/>
      <c r="E43" s="654"/>
      <c r="F43" s="655"/>
      <c r="G43" s="655"/>
      <c r="H43" s="655"/>
      <c r="I43" s="655"/>
      <c r="J43" s="655"/>
      <c r="K43" s="656"/>
      <c r="L43" s="292" t="s">
        <v>26</v>
      </c>
      <c r="M43" s="394"/>
      <c r="N43" s="394"/>
      <c r="O43" s="395"/>
      <c r="P43" s="281" t="s">
        <v>48</v>
      </c>
      <c r="Q43" s="394"/>
      <c r="R43" s="394"/>
      <c r="S43" s="394"/>
      <c r="T43" s="394"/>
      <c r="U43" s="394"/>
      <c r="V43" s="673"/>
      <c r="W43" s="709"/>
      <c r="X43" s="709"/>
      <c r="Y43" s="710"/>
      <c r="Z43" s="366" t="s">
        <v>21</v>
      </c>
      <c r="AA43" s="670">
        <v>2</v>
      </c>
      <c r="AB43" s="671"/>
      <c r="AC43" s="672"/>
      <c r="AD43" s="367" t="s">
        <v>22</v>
      </c>
      <c r="AE43" s="691" t="str">
        <f t="shared" ref="AE43" si="1">IF(V43*AA43=0," ",V43*AA43)</f>
        <v xml:space="preserve"> </v>
      </c>
      <c r="AF43" s="692"/>
      <c r="AG43" s="692"/>
      <c r="AH43" s="692"/>
      <c r="AI43" s="693"/>
      <c r="AJ43" s="6"/>
      <c r="AK43" s="6"/>
      <c r="AL43" s="105"/>
    </row>
    <row r="44" spans="1:73" ht="14.25" customHeight="1" thickBot="1">
      <c r="A44" s="104"/>
      <c r="B44" s="7"/>
      <c r="C44" s="7"/>
      <c r="D44" s="7"/>
      <c r="E44" s="63" t="s">
        <v>49</v>
      </c>
      <c r="F44" s="64"/>
      <c r="G44" s="64"/>
      <c r="H44" s="64"/>
      <c r="I44" s="64"/>
      <c r="J44" s="64"/>
      <c r="K44" s="65"/>
      <c r="L44" s="71"/>
      <c r="M44" s="64"/>
      <c r="N44" s="64"/>
      <c r="O44" s="65"/>
      <c r="P44" s="71"/>
      <c r="Q44" s="64"/>
      <c r="R44" s="64"/>
      <c r="S44" s="64"/>
      <c r="T44" s="64"/>
      <c r="U44" s="64"/>
      <c r="V44" s="673"/>
      <c r="W44" s="674"/>
      <c r="X44" s="674"/>
      <c r="Y44" s="675"/>
      <c r="Z44" s="366" t="s">
        <v>21</v>
      </c>
      <c r="AA44" s="685">
        <v>0</v>
      </c>
      <c r="AB44" s="686"/>
      <c r="AC44" s="687"/>
      <c r="AD44" s="367" t="s">
        <v>22</v>
      </c>
      <c r="AE44" s="658" t="str">
        <f t="shared" si="0"/>
        <v xml:space="preserve"> </v>
      </c>
      <c r="AF44" s="659"/>
      <c r="AG44" s="659"/>
      <c r="AH44" s="659"/>
      <c r="AI44" s="660"/>
      <c r="AJ44" s="7"/>
      <c r="AK44" s="7"/>
      <c r="AL44" s="106"/>
      <c r="AM44" s="1"/>
      <c r="AN44" s="1"/>
      <c r="AO44" s="1"/>
    </row>
    <row r="45" spans="1:73" ht="14.25" customHeight="1" thickBot="1">
      <c r="A45" s="104"/>
      <c r="B45" s="6"/>
      <c r="C45" s="6"/>
      <c r="D45" s="6"/>
      <c r="E45" s="63" t="s">
        <v>49</v>
      </c>
      <c r="F45" s="66"/>
      <c r="G45" s="66"/>
      <c r="H45" s="66"/>
      <c r="I45" s="66"/>
      <c r="J45" s="66"/>
      <c r="K45" s="67"/>
      <c r="L45" s="72"/>
      <c r="M45" s="66"/>
      <c r="N45" s="66"/>
      <c r="O45" s="67"/>
      <c r="P45" s="72"/>
      <c r="Q45" s="66"/>
      <c r="R45" s="66"/>
      <c r="S45" s="66"/>
      <c r="T45" s="66"/>
      <c r="U45" s="66"/>
      <c r="V45" s="673"/>
      <c r="W45" s="674"/>
      <c r="X45" s="674"/>
      <c r="Y45" s="675"/>
      <c r="Z45" s="366" t="s">
        <v>21</v>
      </c>
      <c r="AA45" s="685">
        <v>0</v>
      </c>
      <c r="AB45" s="686"/>
      <c r="AC45" s="687"/>
      <c r="AD45" s="367" t="s">
        <v>22</v>
      </c>
      <c r="AE45" s="658" t="str">
        <f t="shared" si="0"/>
        <v xml:space="preserve"> </v>
      </c>
      <c r="AF45" s="659"/>
      <c r="AG45" s="659"/>
      <c r="AH45" s="659"/>
      <c r="AI45" s="660"/>
      <c r="AJ45" s="6"/>
      <c r="AK45" s="6"/>
      <c r="AL45" s="107"/>
      <c r="AM45" s="2"/>
      <c r="AN45" s="2"/>
      <c r="AO45" s="2"/>
    </row>
    <row r="46" spans="1:73" ht="14.25" customHeight="1" thickBot="1">
      <c r="A46" s="104"/>
      <c r="B46" s="6"/>
      <c r="C46" s="6"/>
      <c r="D46" s="6"/>
      <c r="E46" s="68" t="s">
        <v>49</v>
      </c>
      <c r="F46" s="69"/>
      <c r="G46" s="69"/>
      <c r="H46" s="69"/>
      <c r="I46" s="69"/>
      <c r="J46" s="69"/>
      <c r="K46" s="70"/>
      <c r="L46" s="73"/>
      <c r="M46" s="69"/>
      <c r="N46" s="69"/>
      <c r="O46" s="70"/>
      <c r="P46" s="73"/>
      <c r="Q46" s="69"/>
      <c r="R46" s="69"/>
      <c r="S46" s="69"/>
      <c r="T46" s="69"/>
      <c r="U46" s="69"/>
      <c r="V46" s="673"/>
      <c r="W46" s="674"/>
      <c r="X46" s="674"/>
      <c r="Y46" s="675"/>
      <c r="Z46" s="399" t="s">
        <v>21</v>
      </c>
      <c r="AA46" s="706">
        <v>0</v>
      </c>
      <c r="AB46" s="707"/>
      <c r="AC46" s="708"/>
      <c r="AD46" s="400" t="s">
        <v>22</v>
      </c>
      <c r="AE46" s="688" t="str">
        <f t="shared" si="0"/>
        <v xml:space="preserve"> </v>
      </c>
      <c r="AF46" s="689"/>
      <c r="AG46" s="689"/>
      <c r="AH46" s="689"/>
      <c r="AI46" s="690"/>
      <c r="AJ46" s="6"/>
      <c r="AK46" s="6"/>
      <c r="AL46" s="108"/>
      <c r="AM46" s="3"/>
      <c r="AN46" s="3"/>
      <c r="AO46" s="3"/>
    </row>
    <row r="47" spans="1:73" ht="14.25" customHeight="1">
      <c r="A47" s="104"/>
      <c r="C47" s="401"/>
      <c r="D47" s="401"/>
      <c r="E47" s="401"/>
      <c r="F47" s="401"/>
      <c r="G47" s="401"/>
      <c r="H47" s="401"/>
      <c r="I47" s="401"/>
      <c r="J47" s="401"/>
      <c r="K47" s="401"/>
      <c r="L47" s="401"/>
      <c r="M47" s="401"/>
      <c r="N47" s="401"/>
      <c r="O47" s="401"/>
      <c r="P47" s="401"/>
      <c r="Q47" s="401"/>
      <c r="R47" s="401"/>
      <c r="S47" s="401"/>
      <c r="T47" s="401"/>
      <c r="U47" s="401"/>
      <c r="V47" s="402"/>
      <c r="W47" s="403" t="s">
        <v>50</v>
      </c>
      <c r="X47" s="314"/>
      <c r="Y47" s="404"/>
      <c r="Z47" s="187"/>
      <c r="AA47" s="187"/>
      <c r="AB47" s="187"/>
      <c r="AC47" s="187"/>
      <c r="AD47" s="316"/>
      <c r="AE47" s="697" t="str">
        <f>IF(SUM(AE16:AI46)=0," ",SUM(AE16:AI46))</f>
        <v xml:space="preserve"> </v>
      </c>
      <c r="AF47" s="698"/>
      <c r="AG47" s="698"/>
      <c r="AH47" s="698"/>
      <c r="AI47" s="699"/>
      <c r="AK47" s="114"/>
      <c r="AL47" s="109"/>
      <c r="AM47" s="10"/>
      <c r="AN47" s="10"/>
      <c r="AO47" s="10"/>
    </row>
    <row r="48" spans="1:73" ht="14.25" customHeight="1">
      <c r="A48" s="104"/>
      <c r="B48" s="405" t="s">
        <v>51</v>
      </c>
      <c r="C48" s="401"/>
      <c r="D48" s="401"/>
      <c r="E48" s="401"/>
      <c r="F48" s="401"/>
      <c r="G48" s="401"/>
      <c r="H48" s="401"/>
      <c r="I48" s="401"/>
      <c r="J48" s="401"/>
      <c r="K48" s="401"/>
      <c r="L48" s="401"/>
      <c r="M48" s="401"/>
      <c r="N48" s="401"/>
      <c r="O48" s="401"/>
      <c r="P48" s="401"/>
      <c r="Q48" s="401"/>
      <c r="R48" s="401"/>
      <c r="S48" s="401"/>
      <c r="T48" s="401"/>
      <c r="U48" s="401"/>
      <c r="V48" s="402"/>
      <c r="W48" s="406" t="s">
        <v>52</v>
      </c>
      <c r="X48" s="407"/>
      <c r="Y48" s="407"/>
      <c r="Z48" s="407"/>
      <c r="AA48" s="407"/>
      <c r="AB48" s="407"/>
      <c r="AC48" s="407"/>
      <c r="AD48" s="407"/>
      <c r="AE48" s="682" t="str">
        <f>IF(AE47=" "," ",IF(AE47&gt;5000,"NA",IF('Conversion Sheet A'!B29=1,'Conversion Sheet A'!C4,'Conversion Sheet A'!C18)))</f>
        <v xml:space="preserve"> </v>
      </c>
      <c r="AF48" s="683"/>
      <c r="AG48" s="683"/>
      <c r="AH48" s="683"/>
      <c r="AI48" s="684"/>
      <c r="AJ48" s="408" t="s">
        <v>53</v>
      </c>
      <c r="AK48" s="409"/>
      <c r="AL48" s="109"/>
      <c r="AM48" s="10"/>
      <c r="AN48" s="10"/>
      <c r="AO48" s="10"/>
    </row>
    <row r="49" spans="1:41" ht="14.25" customHeight="1">
      <c r="A49" s="104"/>
      <c r="B49" s="657" t="s">
        <v>54</v>
      </c>
      <c r="C49" s="657"/>
      <c r="D49" s="657"/>
      <c r="E49" s="657"/>
      <c r="F49" s="657"/>
      <c r="G49" s="657"/>
      <c r="H49" s="657"/>
      <c r="I49" s="657"/>
      <c r="J49" s="657"/>
      <c r="K49" s="657"/>
      <c r="L49" s="657"/>
      <c r="M49" s="657"/>
      <c r="N49" s="657"/>
      <c r="O49" s="657"/>
      <c r="P49" s="657"/>
      <c r="Q49" s="657"/>
      <c r="R49" s="657"/>
      <c r="S49" s="657"/>
      <c r="T49" s="657"/>
      <c r="U49" s="657"/>
      <c r="V49" s="657"/>
      <c r="W49" s="410"/>
      <c r="X49" s="410"/>
      <c r="Y49" s="410"/>
      <c r="Z49" s="410"/>
      <c r="AA49" s="410"/>
      <c r="AB49" s="410"/>
      <c r="AC49" s="410"/>
      <c r="AD49" s="410"/>
      <c r="AE49" s="410"/>
      <c r="AF49" s="410"/>
      <c r="AG49" s="410"/>
      <c r="AH49" s="410"/>
      <c r="AI49" s="410"/>
      <c r="AJ49" s="410"/>
      <c r="AK49" s="410"/>
      <c r="AL49" s="108"/>
      <c r="AM49" s="3"/>
      <c r="AN49" s="3"/>
      <c r="AO49" s="3"/>
    </row>
    <row r="50" spans="1:41" ht="14.25" customHeight="1">
      <c r="A50" s="104"/>
      <c r="B50" s="657"/>
      <c r="C50" s="657"/>
      <c r="D50" s="657"/>
      <c r="E50" s="657"/>
      <c r="F50" s="657"/>
      <c r="G50" s="657"/>
      <c r="H50" s="657"/>
      <c r="I50" s="657"/>
      <c r="J50" s="657"/>
      <c r="K50" s="657"/>
      <c r="L50" s="657"/>
      <c r="M50" s="657"/>
      <c r="N50" s="657"/>
      <c r="O50" s="657"/>
      <c r="P50" s="657"/>
      <c r="Q50" s="657"/>
      <c r="R50" s="657"/>
      <c r="S50" s="657"/>
      <c r="T50" s="657"/>
      <c r="U50" s="657"/>
      <c r="V50" s="657"/>
      <c r="W50" s="410"/>
      <c r="X50" s="410"/>
      <c r="Y50" s="410"/>
      <c r="Z50" s="410"/>
      <c r="AA50" s="410"/>
      <c r="AB50" s="410"/>
      <c r="AC50" s="410"/>
      <c r="AD50" s="410"/>
      <c r="AE50" s="410"/>
      <c r="AF50" s="410"/>
      <c r="AG50" s="410"/>
      <c r="AH50" s="410"/>
      <c r="AI50" s="410"/>
      <c r="AJ50" s="410"/>
      <c r="AK50" s="410"/>
      <c r="AL50" s="108"/>
      <c r="AM50" s="3"/>
      <c r="AN50" s="3"/>
      <c r="AO50" s="3"/>
    </row>
    <row r="51" spans="1:41" ht="14.25" customHeight="1">
      <c r="A51" s="104"/>
      <c r="B51" s="657"/>
      <c r="C51" s="657"/>
      <c r="D51" s="657"/>
      <c r="E51" s="657"/>
      <c r="F51" s="657"/>
      <c r="G51" s="657"/>
      <c r="H51" s="657"/>
      <c r="I51" s="657"/>
      <c r="J51" s="657"/>
      <c r="K51" s="657"/>
      <c r="L51" s="657"/>
      <c r="M51" s="657"/>
      <c r="N51" s="657"/>
      <c r="O51" s="657"/>
      <c r="P51" s="657"/>
      <c r="Q51" s="657"/>
      <c r="R51" s="657"/>
      <c r="S51" s="657"/>
      <c r="T51" s="657"/>
      <c r="U51" s="657"/>
      <c r="V51" s="657"/>
      <c r="AK51" s="113"/>
      <c r="AL51" s="105"/>
    </row>
    <row r="52" spans="1:41" ht="13.5" thickBot="1">
      <c r="A52" s="111"/>
      <c r="B52" s="411" t="s">
        <v>55</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6"/>
      <c r="AL52" s="112"/>
    </row>
    <row r="53" spans="1:41" ht="12.75" customHeight="1" thickTop="1"/>
    <row r="54" spans="1:41" ht="12.75" customHeight="1"/>
    <row r="55" spans="1:41" ht="12.75" customHeight="1"/>
    <row r="56" spans="1:41" ht="12.75" customHeight="1">
      <c r="A56" s="9"/>
    </row>
    <row r="57" spans="1:41" ht="12.75" customHeight="1">
      <c r="A57" s="9"/>
      <c r="C57" s="9"/>
      <c r="D57" s="9"/>
      <c r="E57" s="9"/>
      <c r="F57" s="9"/>
      <c r="G57" s="9"/>
      <c r="H57" s="9"/>
      <c r="L57" s="9"/>
      <c r="M57" s="9"/>
      <c r="N57" s="9"/>
      <c r="O57" s="9"/>
      <c r="P57" s="9"/>
      <c r="Q57" s="35"/>
    </row>
    <row r="58" spans="1:41" ht="12.75" customHeight="1">
      <c r="D58" s="9"/>
      <c r="E58" s="9"/>
      <c r="F58" s="9"/>
      <c r="G58" s="9"/>
      <c r="H58" s="9"/>
      <c r="L58" s="9"/>
      <c r="M58" s="9"/>
      <c r="N58" s="9"/>
      <c r="O58" s="9"/>
      <c r="P58" s="9"/>
      <c r="Q58" s="35"/>
    </row>
    <row r="59" spans="1:41" ht="12.75" customHeight="1">
      <c r="A59" s="9"/>
      <c r="D59" s="9"/>
      <c r="E59" s="62"/>
      <c r="F59" s="9"/>
      <c r="G59" s="9"/>
      <c r="H59" s="9"/>
      <c r="L59" s="9"/>
      <c r="M59" s="9"/>
      <c r="N59" s="9"/>
      <c r="O59" s="9"/>
      <c r="P59" s="9"/>
      <c r="Q59" s="35"/>
    </row>
    <row r="60" spans="1:41" ht="12.75" customHeight="1">
      <c r="B60" s="9"/>
      <c r="D60" s="9"/>
      <c r="E60" s="9"/>
      <c r="F60" s="9"/>
      <c r="G60" s="9"/>
      <c r="H60" s="9"/>
      <c r="L60" s="9"/>
      <c r="M60" s="9"/>
      <c r="N60" s="9"/>
      <c r="O60" s="9"/>
      <c r="P60" s="9"/>
      <c r="Q60" s="35"/>
    </row>
    <row r="61" spans="1:41" ht="12.75" customHeight="1"/>
    <row r="62" spans="1:41" ht="12.75" customHeight="1"/>
    <row r="63" spans="1:41" ht="12.75" customHeight="1"/>
    <row r="64" spans="1:4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sheetData>
  <sheetProtection algorithmName="SHA-512" hashValue="kXMB4fXwzuBhFQTdBtFqa5x6wQfUlz2Rdh+PSwPwI+CT+v2wAhGoyqswLAWq+J4Y3EmjflOj6dchI6Kr6G33Tg==" saltValue="9E1b9dT6OqBR+i7aJEpn3w==" spinCount="100000" sheet="1" objects="1" scenarios="1" selectLockedCells="1"/>
  <mergeCells count="114">
    <mergeCell ref="V42:Y42"/>
    <mergeCell ref="AA42:AC42"/>
    <mergeCell ref="AE42:AI42"/>
    <mergeCell ref="V43:Y43"/>
    <mergeCell ref="AA43:AC43"/>
    <mergeCell ref="AE43:AI43"/>
    <mergeCell ref="V23:Y23"/>
    <mergeCell ref="V24:Y24"/>
    <mergeCell ref="V25:Y25"/>
    <mergeCell ref="V27:Y27"/>
    <mergeCell ref="AA27:AC27"/>
    <mergeCell ref="AA35:AC35"/>
    <mergeCell ref="AA41:AC41"/>
    <mergeCell ref="AE31:AI31"/>
    <mergeCell ref="V35:Y35"/>
    <mergeCell ref="V37:Y37"/>
    <mergeCell ref="V29:Y29"/>
    <mergeCell ref="AA26:AC26"/>
    <mergeCell ref="AD2:AK3"/>
    <mergeCell ref="AD4:AK4"/>
    <mergeCell ref="AD5:AK5"/>
    <mergeCell ref="AD6:AK6"/>
    <mergeCell ref="AD7:AK7"/>
    <mergeCell ref="W2:AC3"/>
    <mergeCell ref="AA21:AC21"/>
    <mergeCell ref="AA16:AC16"/>
    <mergeCell ref="AA17:AC17"/>
    <mergeCell ref="V21:Y21"/>
    <mergeCell ref="W6:AC6"/>
    <mergeCell ref="W4:AC4"/>
    <mergeCell ref="W5:AC5"/>
    <mergeCell ref="W7:AC7"/>
    <mergeCell ref="K2:V10"/>
    <mergeCell ref="AA20:AC20"/>
    <mergeCell ref="AE14:AI15"/>
    <mergeCell ref="AA14:AC15"/>
    <mergeCell ref="E14:K15"/>
    <mergeCell ref="V16:Y16"/>
    <mergeCell ref="V17:Y17"/>
    <mergeCell ref="V18:Y18"/>
    <mergeCell ref="L14:O15"/>
    <mergeCell ref="P14:U15"/>
    <mergeCell ref="V22:Y22"/>
    <mergeCell ref="AA22:AC22"/>
    <mergeCell ref="AA23:AC23"/>
    <mergeCell ref="AE47:AI47"/>
    <mergeCell ref="AA37:AC37"/>
    <mergeCell ref="AE37:AI37"/>
    <mergeCell ref="AA45:AC45"/>
    <mergeCell ref="AE45:AI45"/>
    <mergeCell ref="V36:Y36"/>
    <mergeCell ref="AA36:AC36"/>
    <mergeCell ref="V28:Y28"/>
    <mergeCell ref="V40:Y40"/>
    <mergeCell ref="AA46:AC46"/>
    <mergeCell ref="AA40:AC40"/>
    <mergeCell ref="V38:Y38"/>
    <mergeCell ref="V41:Y41"/>
    <mergeCell ref="V44:Y44"/>
    <mergeCell ref="AA28:AC28"/>
    <mergeCell ref="AA29:AC29"/>
    <mergeCell ref="AA30:AC30"/>
    <mergeCell ref="AA31:AC31"/>
    <mergeCell ref="AE28:AI28"/>
    <mergeCell ref="AE29:AI29"/>
    <mergeCell ref="AE30:AI30"/>
    <mergeCell ref="V14:Y15"/>
    <mergeCell ref="V19:Y19"/>
    <mergeCell ref="V20:Y20"/>
    <mergeCell ref="AE48:AI48"/>
    <mergeCell ref="AA44:AC44"/>
    <mergeCell ref="V39:Y39"/>
    <mergeCell ref="AA24:AC24"/>
    <mergeCell ref="AA25:AC25"/>
    <mergeCell ref="AE25:AI25"/>
    <mergeCell ref="AE26:AI26"/>
    <mergeCell ref="V30:Y30"/>
    <mergeCell ref="V31:Y31"/>
    <mergeCell ref="V32:Y32"/>
    <mergeCell ref="V33:Y33"/>
    <mergeCell ref="V34:Y34"/>
    <mergeCell ref="AE46:AI46"/>
    <mergeCell ref="AE38:AI38"/>
    <mergeCell ref="AE39:AI39"/>
    <mergeCell ref="AE40:AI40"/>
    <mergeCell ref="AE41:AI41"/>
    <mergeCell ref="AA32:AC32"/>
    <mergeCell ref="AA33:AC33"/>
    <mergeCell ref="AA34:AC34"/>
    <mergeCell ref="V26:Y26"/>
    <mergeCell ref="E38:K43"/>
    <mergeCell ref="B49:V51"/>
    <mergeCell ref="AE44:AI44"/>
    <mergeCell ref="AE32:AI32"/>
    <mergeCell ref="AE33:AI33"/>
    <mergeCell ref="AE34:AI34"/>
    <mergeCell ref="AE35:AI35"/>
    <mergeCell ref="AE27:AI27"/>
    <mergeCell ref="AE16:AI16"/>
    <mergeCell ref="AE17:AI17"/>
    <mergeCell ref="AE18:AI18"/>
    <mergeCell ref="AE19:AI19"/>
    <mergeCell ref="AE20:AI20"/>
    <mergeCell ref="AE21:AI21"/>
    <mergeCell ref="AE22:AI22"/>
    <mergeCell ref="AE23:AI23"/>
    <mergeCell ref="AE24:AI24"/>
    <mergeCell ref="AA18:AC18"/>
    <mergeCell ref="AA19:AC19"/>
    <mergeCell ref="AA38:AC38"/>
    <mergeCell ref="AA39:AC39"/>
    <mergeCell ref="AE36:AI36"/>
    <mergeCell ref="V45:Y45"/>
    <mergeCell ref="V46:Y46"/>
  </mergeCells>
  <conditionalFormatting sqref="AE47:AI47">
    <cfRule type="expression" dxfId="8" priority="1">
      <formula>$AE$47&gt;5000</formula>
    </cfRule>
  </conditionalFormatting>
  <printOptions horizontalCentered="1"/>
  <pageMargins left="0.25" right="0.25" top="0.5" bottom="0.5" header="0.3" footer="0.3"/>
  <pageSetup orientation="portrait" r:id="rId1"/>
  <headerFooter>
    <oddFooter>&amp;L&amp;8Page 1&amp;C&amp;8Rev. Date: May 2026&amp;R&amp;8Version: L3.2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nchor>
                  <from>
                    <xdr:col>12</xdr:col>
                    <xdr:colOff>161925</xdr:colOff>
                    <xdr:row>10</xdr:row>
                    <xdr:rowOff>161925</xdr:rowOff>
                  </from>
                  <to>
                    <xdr:col>20</xdr:col>
                    <xdr:colOff>28575</xdr:colOff>
                    <xdr:row>12</xdr:row>
                    <xdr:rowOff>38100</xdr:rowOff>
                  </to>
                </anchor>
              </controlPr>
            </control>
          </mc:Choice>
        </mc:AlternateContent>
        <mc:AlternateContent xmlns:mc="http://schemas.openxmlformats.org/markup-compatibility/2006">
          <mc:Choice Requires="x14">
            <control shapeId="15362" r:id="rId5" name="Drop Down 2">
              <controlPr defaultSize="0" autoLine="0" autoPict="0">
                <anchor>
                  <from>
                    <xdr:col>27</xdr:col>
                    <xdr:colOff>152400</xdr:colOff>
                    <xdr:row>10</xdr:row>
                    <xdr:rowOff>152400</xdr:rowOff>
                  </from>
                  <to>
                    <xdr:col>36</xdr:col>
                    <xdr:colOff>114300</xdr:colOff>
                    <xdr:row>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V54"/>
  <sheetViews>
    <sheetView topLeftCell="A4" zoomScaleNormal="100" zoomScaleSheetLayoutView="75" workbookViewId="0">
      <selection activeCell="M9" sqref="M9"/>
    </sheetView>
  </sheetViews>
  <sheetFormatPr defaultRowHeight="12.75"/>
  <cols>
    <col min="1" max="1" width="31.85546875" style="4" customWidth="1"/>
    <col min="2" max="5" width="9.140625" style="4"/>
    <col min="6" max="6" width="11.42578125" style="4" customWidth="1"/>
    <col min="7" max="12" width="9.140625" style="4"/>
    <col min="13" max="13" width="16.85546875" style="4" bestFit="1" customWidth="1"/>
    <col min="14" max="16384" width="9.140625" style="4"/>
  </cols>
  <sheetData>
    <row r="1" spans="1:22" ht="15">
      <c r="A1" s="74" t="s">
        <v>56</v>
      </c>
      <c r="B1" s="74" t="s">
        <v>57</v>
      </c>
      <c r="C1" s="74"/>
      <c r="F1" s="746" t="s">
        <v>57</v>
      </c>
      <c r="G1" s="747"/>
      <c r="I1" s="746" t="s">
        <v>58</v>
      </c>
      <c r="J1" s="747"/>
      <c r="M1" s="744"/>
      <c r="N1" s="744"/>
    </row>
    <row r="2" spans="1:22" ht="15">
      <c r="A2" s="74"/>
      <c r="B2" s="74"/>
      <c r="C2" s="74"/>
      <c r="F2" s="75" t="s">
        <v>17</v>
      </c>
      <c r="G2" s="76" t="s">
        <v>53</v>
      </c>
      <c r="I2" s="75" t="s">
        <v>17</v>
      </c>
      <c r="J2" s="76" t="s">
        <v>53</v>
      </c>
      <c r="L2" s="745" t="s">
        <v>59</v>
      </c>
      <c r="M2" s="745"/>
      <c r="N2" s="744"/>
      <c r="O2" s="744"/>
      <c r="P2" s="744"/>
    </row>
    <row r="3" spans="1:22" ht="15">
      <c r="A3" s="74"/>
      <c r="B3" s="74" t="s">
        <v>17</v>
      </c>
      <c r="C3" s="74" t="s">
        <v>60</v>
      </c>
      <c r="F3" s="77">
        <v>1</v>
      </c>
      <c r="G3" s="78">
        <v>3</v>
      </c>
      <c r="I3" s="79">
        <v>1</v>
      </c>
      <c r="J3" s="80">
        <v>15</v>
      </c>
      <c r="L3" s="81" t="s">
        <v>61</v>
      </c>
      <c r="M3" s="81" t="e">
        <f>MATCH($B$4,$F$1:$F$54)</f>
        <v>#N/A</v>
      </c>
      <c r="N3" s="81"/>
      <c r="O3" s="81" t="s">
        <v>61</v>
      </c>
      <c r="P3" s="81" t="e">
        <f>MATCH(B4,$F$1:$F$54)+1</f>
        <v>#N/A</v>
      </c>
    </row>
    <row r="4" spans="1:22" ht="15">
      <c r="A4" s="74" t="s">
        <v>62</v>
      </c>
      <c r="B4" s="82" t="str">
        <f>'Page 1'!AE47</f>
        <v xml:space="preserve"> </v>
      </c>
      <c r="C4" s="83" t="e">
        <f>M8</f>
        <v>#N/A</v>
      </c>
      <c r="F4" s="77">
        <v>2</v>
      </c>
      <c r="G4" s="78">
        <v>5</v>
      </c>
      <c r="I4" s="79">
        <v>2</v>
      </c>
      <c r="J4" s="80">
        <v>15</v>
      </c>
      <c r="L4" s="81" t="s">
        <v>53</v>
      </c>
      <c r="M4" s="81" t="e">
        <f>INDEX($F$1:$G$54,M3,2)</f>
        <v>#N/A</v>
      </c>
      <c r="N4" s="81"/>
      <c r="O4" s="81" t="s">
        <v>53</v>
      </c>
      <c r="P4" s="81" t="e">
        <f>INDEX($F$1:$G$54,P3,2)</f>
        <v>#N/A</v>
      </c>
    </row>
    <row r="5" spans="1:22" ht="15">
      <c r="A5" s="74"/>
      <c r="B5" s="83"/>
      <c r="C5" s="74"/>
      <c r="F5" s="77">
        <v>3</v>
      </c>
      <c r="G5" s="78">
        <v>6.5</v>
      </c>
      <c r="I5" s="79">
        <v>3</v>
      </c>
      <c r="J5" s="80">
        <v>15</v>
      </c>
      <c r="L5" s="81" t="s">
        <v>63</v>
      </c>
      <c r="M5" s="81" t="e">
        <f>INDEX($F$1:$G$54,M3,1)</f>
        <v>#N/A</v>
      </c>
      <c r="N5" s="81"/>
      <c r="O5" s="81" t="s">
        <v>63</v>
      </c>
      <c r="P5" s="81" t="e">
        <f>INDEX($F$1:$G$54,P3,1)</f>
        <v>#N/A</v>
      </c>
    </row>
    <row r="6" spans="1:22" ht="15">
      <c r="A6" s="74"/>
      <c r="B6" s="84"/>
      <c r="C6" s="74"/>
      <c r="F6" s="77">
        <v>4</v>
      </c>
      <c r="G6" s="78">
        <v>8</v>
      </c>
      <c r="I6" s="79">
        <v>4</v>
      </c>
      <c r="J6" s="80">
        <v>15</v>
      </c>
      <c r="L6" s="81"/>
      <c r="M6" s="81"/>
      <c r="N6" s="81"/>
      <c r="O6" s="81"/>
      <c r="P6" s="81"/>
    </row>
    <row r="7" spans="1:22" ht="15">
      <c r="A7" s="16"/>
      <c r="B7" s="16"/>
      <c r="C7" s="16"/>
      <c r="F7" s="77">
        <v>5</v>
      </c>
      <c r="G7" s="78">
        <v>9.4</v>
      </c>
      <c r="I7" s="85">
        <v>5</v>
      </c>
      <c r="J7" s="78">
        <v>15</v>
      </c>
      <c r="L7" s="81" t="s">
        <v>64</v>
      </c>
      <c r="M7" s="81">
        <f>IFERROR(((P4-M4)/(P5-M5)),0)</f>
        <v>0</v>
      </c>
      <c r="N7" s="81"/>
      <c r="O7" s="81"/>
      <c r="P7" s="81"/>
    </row>
    <row r="8" spans="1:22" ht="15">
      <c r="F8" s="77">
        <v>6</v>
      </c>
      <c r="G8" s="78">
        <v>10.7</v>
      </c>
      <c r="I8" s="85">
        <v>6</v>
      </c>
      <c r="J8" s="78">
        <v>17.399999999999999</v>
      </c>
      <c r="L8" s="81" t="s">
        <v>53</v>
      </c>
      <c r="M8" s="86" t="e">
        <f>M4 + M7*(B4-M5)</f>
        <v>#N/A</v>
      </c>
      <c r="N8" s="81"/>
      <c r="O8" s="81"/>
      <c r="P8" s="81"/>
    </row>
    <row r="9" spans="1:22" ht="15">
      <c r="F9" s="77">
        <v>7</v>
      </c>
      <c r="G9" s="78">
        <v>11.8</v>
      </c>
      <c r="I9" s="85">
        <v>7</v>
      </c>
      <c r="J9" s="78">
        <v>19.8</v>
      </c>
    </row>
    <row r="10" spans="1:22" ht="15">
      <c r="F10" s="77">
        <v>8</v>
      </c>
      <c r="G10" s="78">
        <v>12.8</v>
      </c>
      <c r="I10" s="85">
        <v>8</v>
      </c>
      <c r="J10" s="78">
        <v>22.2</v>
      </c>
      <c r="L10" s="744"/>
      <c r="M10" s="744"/>
      <c r="N10" s="744"/>
      <c r="O10" s="744"/>
      <c r="P10" s="744"/>
      <c r="R10" s="744"/>
      <c r="S10" s="744"/>
      <c r="T10" s="744"/>
      <c r="U10" s="744"/>
      <c r="V10" s="744"/>
    </row>
    <row r="11" spans="1:22" ht="15">
      <c r="F11" s="77">
        <v>9</v>
      </c>
      <c r="G11" s="78">
        <v>13.7</v>
      </c>
      <c r="I11" s="85">
        <v>9</v>
      </c>
      <c r="J11" s="78">
        <v>24.6</v>
      </c>
    </row>
    <row r="12" spans="1:22" ht="15">
      <c r="F12" s="77">
        <v>10</v>
      </c>
      <c r="G12" s="78">
        <v>14.6</v>
      </c>
      <c r="I12" s="85">
        <v>10</v>
      </c>
      <c r="J12" s="78">
        <v>27</v>
      </c>
    </row>
    <row r="13" spans="1:22" ht="15">
      <c r="F13" s="77">
        <v>11</v>
      </c>
      <c r="G13" s="78">
        <v>15.4</v>
      </c>
      <c r="I13" s="85">
        <v>11</v>
      </c>
      <c r="J13" s="78">
        <v>27.8</v>
      </c>
    </row>
    <row r="14" spans="1:22" ht="15">
      <c r="F14" s="77">
        <v>12</v>
      </c>
      <c r="G14" s="78">
        <v>16</v>
      </c>
      <c r="I14" s="85">
        <v>12</v>
      </c>
      <c r="J14" s="78">
        <v>28.6</v>
      </c>
    </row>
    <row r="15" spans="1:22" ht="15">
      <c r="F15" s="77">
        <v>13</v>
      </c>
      <c r="G15" s="78">
        <v>16.5</v>
      </c>
      <c r="I15" s="85">
        <v>13</v>
      </c>
      <c r="J15" s="78">
        <v>29.4</v>
      </c>
      <c r="M15" s="87"/>
    </row>
    <row r="16" spans="1:22" ht="15">
      <c r="A16" s="74" t="s">
        <v>56</v>
      </c>
      <c r="B16" s="74" t="s">
        <v>23</v>
      </c>
      <c r="C16" s="74"/>
      <c r="F16" s="77">
        <v>14</v>
      </c>
      <c r="G16" s="78">
        <v>17</v>
      </c>
      <c r="I16" s="85">
        <v>14</v>
      </c>
      <c r="J16" s="78">
        <v>30.2</v>
      </c>
      <c r="S16" s="87"/>
    </row>
    <row r="17" spans="1:16" ht="15">
      <c r="A17" s="74"/>
      <c r="B17" s="74" t="s">
        <v>17</v>
      </c>
      <c r="C17" s="74" t="s">
        <v>60</v>
      </c>
      <c r="F17" s="77">
        <v>15</v>
      </c>
      <c r="G17" s="78">
        <v>17.5</v>
      </c>
      <c r="I17" s="85">
        <v>15</v>
      </c>
      <c r="J17" s="78">
        <v>31</v>
      </c>
    </row>
    <row r="18" spans="1:16" ht="15">
      <c r="A18" s="74" t="s">
        <v>62</v>
      </c>
      <c r="B18" s="82" t="str">
        <f>'Page 1'!AE47</f>
        <v xml:space="preserve"> </v>
      </c>
      <c r="C18" s="83" t="e">
        <f>M26</f>
        <v>#N/A</v>
      </c>
      <c r="F18" s="77">
        <v>16</v>
      </c>
      <c r="G18" s="78">
        <v>18</v>
      </c>
      <c r="I18" s="85">
        <v>16</v>
      </c>
      <c r="J18" s="78">
        <v>31.8</v>
      </c>
    </row>
    <row r="19" spans="1:16" ht="15">
      <c r="A19" s="74"/>
      <c r="B19" s="83"/>
      <c r="C19" s="74"/>
      <c r="F19" s="77">
        <v>17</v>
      </c>
      <c r="G19" s="78">
        <v>18.399999999999999</v>
      </c>
      <c r="I19" s="85">
        <v>17</v>
      </c>
      <c r="J19" s="78">
        <v>32.6</v>
      </c>
    </row>
    <row r="20" spans="1:16" ht="15">
      <c r="A20" s="74"/>
      <c r="B20" s="84"/>
      <c r="C20" s="74"/>
      <c r="F20" s="77">
        <v>18</v>
      </c>
      <c r="G20" s="78">
        <v>18.8</v>
      </c>
      <c r="I20" s="85">
        <v>18</v>
      </c>
      <c r="J20" s="78">
        <v>33.4</v>
      </c>
      <c r="L20" s="745" t="s">
        <v>65</v>
      </c>
      <c r="M20" s="745"/>
      <c r="N20" s="744"/>
      <c r="O20" s="744"/>
      <c r="P20" s="744"/>
    </row>
    <row r="21" spans="1:16" ht="15">
      <c r="A21" s="16"/>
      <c r="B21" s="16"/>
      <c r="C21" s="16"/>
      <c r="F21" s="77">
        <v>19</v>
      </c>
      <c r="G21" s="78">
        <v>19.2</v>
      </c>
      <c r="I21" s="85">
        <v>19</v>
      </c>
      <c r="J21" s="78">
        <v>34.200000000000003</v>
      </c>
      <c r="L21" s="81" t="s">
        <v>61</v>
      </c>
      <c r="M21" s="81" t="e">
        <f>MATCH(B18,$I$1:$I$54)</f>
        <v>#N/A</v>
      </c>
      <c r="N21" s="81"/>
      <c r="O21" s="81" t="s">
        <v>61</v>
      </c>
      <c r="P21" s="81" t="e">
        <f>MATCH(B18,$I$1:$I$54)+1</f>
        <v>#N/A</v>
      </c>
    </row>
    <row r="22" spans="1:16" ht="15">
      <c r="F22" s="77">
        <v>20</v>
      </c>
      <c r="G22" s="78">
        <v>19.600000000000001</v>
      </c>
      <c r="I22" s="85">
        <v>20</v>
      </c>
      <c r="J22" s="78">
        <v>35</v>
      </c>
      <c r="L22" s="81" t="s">
        <v>53</v>
      </c>
      <c r="M22" s="81" t="e">
        <f>INDEX($I$1:$J$54,$M$21,2)</f>
        <v>#N/A</v>
      </c>
      <c r="N22" s="81"/>
      <c r="O22" s="81" t="s">
        <v>53</v>
      </c>
      <c r="P22" s="81" t="e">
        <f>INDEX($I$1:$J$54,$P$21,2)</f>
        <v>#N/A</v>
      </c>
    </row>
    <row r="23" spans="1:16" ht="15" customHeight="1">
      <c r="F23" s="77">
        <v>25</v>
      </c>
      <c r="G23" s="78">
        <v>21.5</v>
      </c>
      <c r="I23" s="85">
        <v>25</v>
      </c>
      <c r="J23" s="78">
        <v>38</v>
      </c>
      <c r="L23" s="81" t="s">
        <v>63</v>
      </c>
      <c r="M23" s="81" t="e">
        <f>INDEX($I$1:$J$54,$M$21,1)</f>
        <v>#N/A</v>
      </c>
      <c r="N23" s="81"/>
      <c r="O23" s="81" t="s">
        <v>63</v>
      </c>
      <c r="P23" s="81" t="e">
        <f>INDEX($I$1:$J$54,$P$21,1)</f>
        <v>#N/A</v>
      </c>
    </row>
    <row r="24" spans="1:16" ht="15.75" thickBot="1">
      <c r="A24" s="88"/>
      <c r="B24" s="89"/>
      <c r="F24" s="77">
        <v>30</v>
      </c>
      <c r="G24" s="78">
        <v>23.3</v>
      </c>
      <c r="I24" s="85">
        <v>30</v>
      </c>
      <c r="J24" s="78">
        <v>42</v>
      </c>
      <c r="L24" s="81"/>
      <c r="M24" s="81"/>
      <c r="N24" s="81"/>
      <c r="O24" s="81"/>
      <c r="P24" s="81"/>
    </row>
    <row r="25" spans="1:16" ht="15">
      <c r="A25" s="90" t="s">
        <v>66</v>
      </c>
      <c r="B25" s="89"/>
      <c r="F25" s="77">
        <v>35</v>
      </c>
      <c r="G25" s="78">
        <v>24.9</v>
      </c>
      <c r="I25" s="85">
        <v>35</v>
      </c>
      <c r="J25" s="78">
        <v>44</v>
      </c>
      <c r="L25" s="81" t="s">
        <v>64</v>
      </c>
      <c r="M25" s="81">
        <f>IFERROR(((P22-M22)/(P23-M23)),0)</f>
        <v>0</v>
      </c>
      <c r="N25" s="81"/>
      <c r="O25" s="81"/>
      <c r="P25" s="81"/>
    </row>
    <row r="26" spans="1:16" ht="15">
      <c r="A26" s="91" t="s">
        <v>67</v>
      </c>
      <c r="F26" s="77">
        <v>40</v>
      </c>
      <c r="G26" s="78">
        <v>26.3</v>
      </c>
      <c r="I26" s="85">
        <v>40</v>
      </c>
      <c r="J26" s="78">
        <v>46</v>
      </c>
      <c r="L26" s="81" t="s">
        <v>53</v>
      </c>
      <c r="M26" s="86" t="e">
        <f>M22 + M25*(B18-M23)</f>
        <v>#N/A</v>
      </c>
      <c r="N26" s="81"/>
      <c r="O26" s="81"/>
      <c r="P26" s="81"/>
    </row>
    <row r="27" spans="1:16" ht="15">
      <c r="A27" s="93" t="s">
        <v>68</v>
      </c>
      <c r="F27" s="77">
        <v>45</v>
      </c>
      <c r="G27" s="78">
        <v>27.7</v>
      </c>
      <c r="I27" s="85">
        <v>45</v>
      </c>
      <c r="J27" s="78">
        <v>48</v>
      </c>
    </row>
    <row r="28" spans="1:16" ht="15.75" thickBot="1">
      <c r="A28" s="94" t="s">
        <v>69</v>
      </c>
      <c r="B28" s="89"/>
      <c r="F28" s="77">
        <v>50</v>
      </c>
      <c r="G28" s="78">
        <v>29.1</v>
      </c>
      <c r="I28" s="85">
        <v>50</v>
      </c>
      <c r="J28" s="78">
        <v>50</v>
      </c>
      <c r="L28" s="744"/>
      <c r="M28" s="744"/>
      <c r="N28" s="744"/>
      <c r="O28" s="744"/>
      <c r="P28" s="744"/>
    </row>
    <row r="29" spans="1:16" ht="17.25" customHeight="1" thickBot="1">
      <c r="A29" s="95" t="s">
        <v>70</v>
      </c>
      <c r="B29" s="96">
        <v>1</v>
      </c>
      <c r="F29" s="77">
        <v>60</v>
      </c>
      <c r="G29" s="78">
        <v>32</v>
      </c>
      <c r="I29" s="85">
        <v>60</v>
      </c>
      <c r="J29" s="78">
        <v>54</v>
      </c>
    </row>
    <row r="30" spans="1:16" ht="15.75" thickBot="1">
      <c r="B30" s="89"/>
      <c r="F30" s="77">
        <v>70</v>
      </c>
      <c r="G30" s="78">
        <v>35</v>
      </c>
      <c r="I30" s="85">
        <v>70</v>
      </c>
      <c r="J30" s="78">
        <v>58</v>
      </c>
    </row>
    <row r="31" spans="1:16" ht="15">
      <c r="A31" s="90" t="s">
        <v>11</v>
      </c>
      <c r="B31" s="89"/>
      <c r="F31" s="77">
        <v>80</v>
      </c>
      <c r="G31" s="78">
        <v>38</v>
      </c>
      <c r="I31" s="85">
        <v>80</v>
      </c>
      <c r="J31" s="78">
        <v>61.2</v>
      </c>
    </row>
    <row r="32" spans="1:16" ht="15">
      <c r="A32" s="91" t="s">
        <v>71</v>
      </c>
      <c r="B32" s="89"/>
      <c r="F32" s="77">
        <v>90</v>
      </c>
      <c r="G32" s="78">
        <v>41</v>
      </c>
      <c r="I32" s="85">
        <v>90</v>
      </c>
      <c r="J32" s="78">
        <v>64.3</v>
      </c>
    </row>
    <row r="33" spans="1:13" ht="15">
      <c r="A33" s="91" t="s">
        <v>72</v>
      </c>
      <c r="F33" s="77">
        <v>100</v>
      </c>
      <c r="G33" s="78">
        <v>43.5</v>
      </c>
      <c r="I33" s="85">
        <v>100</v>
      </c>
      <c r="J33" s="78">
        <v>67.5</v>
      </c>
      <c r="M33" s="87"/>
    </row>
    <row r="34" spans="1:13" ht="15.75" thickBot="1">
      <c r="A34" s="92">
        <v>2</v>
      </c>
      <c r="F34" s="77">
        <v>120</v>
      </c>
      <c r="G34" s="78">
        <v>48</v>
      </c>
      <c r="I34" s="85">
        <v>120</v>
      </c>
      <c r="J34" s="78">
        <v>73</v>
      </c>
      <c r="M34" s="87"/>
    </row>
    <row r="35" spans="1:13" ht="15">
      <c r="F35" s="77">
        <v>140</v>
      </c>
      <c r="G35" s="78">
        <v>52.5</v>
      </c>
      <c r="I35" s="85">
        <v>140</v>
      </c>
      <c r="J35" s="78">
        <v>77</v>
      </c>
    </row>
    <row r="36" spans="1:13" ht="15">
      <c r="F36" s="77">
        <v>160</v>
      </c>
      <c r="G36" s="78">
        <v>57</v>
      </c>
      <c r="I36" s="85">
        <v>160</v>
      </c>
      <c r="J36" s="78">
        <v>81</v>
      </c>
    </row>
    <row r="37" spans="1:13" ht="15">
      <c r="F37" s="77">
        <v>180</v>
      </c>
      <c r="G37" s="78">
        <v>61</v>
      </c>
      <c r="I37" s="85">
        <v>180</v>
      </c>
      <c r="J37" s="78">
        <v>85.5</v>
      </c>
    </row>
    <row r="38" spans="1:13" ht="15">
      <c r="F38" s="77">
        <v>200</v>
      </c>
      <c r="G38" s="78">
        <v>65</v>
      </c>
      <c r="I38" s="85">
        <v>200</v>
      </c>
      <c r="J38" s="78">
        <v>90</v>
      </c>
    </row>
    <row r="39" spans="1:13" ht="15">
      <c r="F39" s="77">
        <v>225</v>
      </c>
      <c r="G39" s="78">
        <v>70</v>
      </c>
      <c r="I39" s="85">
        <v>225</v>
      </c>
      <c r="J39" s="78">
        <v>95.5</v>
      </c>
    </row>
    <row r="40" spans="1:13" ht="15">
      <c r="F40" s="77">
        <v>250</v>
      </c>
      <c r="G40" s="78">
        <v>75</v>
      </c>
      <c r="I40" s="85">
        <v>250</v>
      </c>
      <c r="J40" s="78">
        <v>101</v>
      </c>
    </row>
    <row r="41" spans="1:13" ht="15">
      <c r="F41" s="77">
        <v>275</v>
      </c>
      <c r="G41" s="78">
        <v>80</v>
      </c>
      <c r="I41" s="85">
        <v>275</v>
      </c>
      <c r="J41" s="78">
        <v>104.5</v>
      </c>
    </row>
    <row r="42" spans="1:13" ht="15">
      <c r="F42" s="77">
        <v>300</v>
      </c>
      <c r="G42" s="78">
        <v>85</v>
      </c>
      <c r="I42" s="85">
        <v>300</v>
      </c>
      <c r="J42" s="78">
        <v>108</v>
      </c>
    </row>
    <row r="43" spans="1:13" ht="15">
      <c r="F43" s="77">
        <v>400</v>
      </c>
      <c r="G43" s="78">
        <v>105</v>
      </c>
      <c r="I43" s="85">
        <v>400</v>
      </c>
      <c r="J43" s="78">
        <v>127</v>
      </c>
    </row>
    <row r="44" spans="1:13" ht="15">
      <c r="F44" s="77">
        <v>500</v>
      </c>
      <c r="G44" s="78">
        <v>124</v>
      </c>
      <c r="I44" s="85">
        <v>500</v>
      </c>
      <c r="J44" s="78">
        <v>143</v>
      </c>
    </row>
    <row r="45" spans="1:13" ht="15">
      <c r="F45" s="77">
        <v>750</v>
      </c>
      <c r="G45" s="78">
        <v>170</v>
      </c>
      <c r="I45" s="85">
        <v>750</v>
      </c>
      <c r="J45" s="78">
        <v>177</v>
      </c>
    </row>
    <row r="46" spans="1:13" ht="15">
      <c r="F46" s="77">
        <v>1000</v>
      </c>
      <c r="G46" s="78">
        <v>208</v>
      </c>
      <c r="I46" s="85">
        <v>1000</v>
      </c>
      <c r="J46" s="78">
        <v>208</v>
      </c>
    </row>
    <row r="47" spans="1:13" ht="15">
      <c r="F47" s="77">
        <v>1250</v>
      </c>
      <c r="G47" s="78">
        <v>239</v>
      </c>
      <c r="I47" s="85">
        <v>1250</v>
      </c>
      <c r="J47" s="78">
        <v>239</v>
      </c>
    </row>
    <row r="48" spans="1:13" ht="15">
      <c r="F48" s="77">
        <v>1500</v>
      </c>
      <c r="G48" s="78">
        <v>269</v>
      </c>
      <c r="I48" s="85">
        <v>1500</v>
      </c>
      <c r="J48" s="78">
        <v>269</v>
      </c>
    </row>
    <row r="49" spans="6:10" ht="15">
      <c r="F49" s="77">
        <v>1750</v>
      </c>
      <c r="G49" s="78">
        <v>297</v>
      </c>
      <c r="I49" s="85">
        <v>1750</v>
      </c>
      <c r="J49" s="78">
        <v>297</v>
      </c>
    </row>
    <row r="50" spans="6:10" ht="15">
      <c r="F50" s="77">
        <v>2000</v>
      </c>
      <c r="G50" s="78">
        <v>325</v>
      </c>
      <c r="I50" s="85">
        <v>2000</v>
      </c>
      <c r="J50" s="78">
        <v>325</v>
      </c>
    </row>
    <row r="51" spans="6:10" ht="15">
      <c r="F51" s="77">
        <v>2500</v>
      </c>
      <c r="G51" s="78">
        <v>380</v>
      </c>
      <c r="I51" s="85">
        <v>2500</v>
      </c>
      <c r="J51" s="78">
        <v>380</v>
      </c>
    </row>
    <row r="52" spans="6:10" ht="15">
      <c r="F52" s="77">
        <v>3000</v>
      </c>
      <c r="G52" s="78">
        <v>433</v>
      </c>
      <c r="I52" s="85">
        <v>3000</v>
      </c>
      <c r="J52" s="78">
        <v>433</v>
      </c>
    </row>
    <row r="53" spans="6:10" ht="15">
      <c r="F53" s="77">
        <v>4000</v>
      </c>
      <c r="G53" s="78">
        <v>525</v>
      </c>
      <c r="I53" s="85">
        <v>4000</v>
      </c>
      <c r="J53" s="78">
        <v>525</v>
      </c>
    </row>
    <row r="54" spans="6:10" ht="15">
      <c r="F54" s="77">
        <v>5000</v>
      </c>
      <c r="G54" s="78">
        <v>593</v>
      </c>
      <c r="I54" s="85">
        <v>5000</v>
      </c>
      <c r="J54" s="78">
        <v>593</v>
      </c>
    </row>
  </sheetData>
  <mergeCells count="8">
    <mergeCell ref="R10:V10"/>
    <mergeCell ref="L20:P20"/>
    <mergeCell ref="L28:P28"/>
    <mergeCell ref="F1:G1"/>
    <mergeCell ref="I1:J1"/>
    <mergeCell ref="M1:N1"/>
    <mergeCell ref="L2:P2"/>
    <mergeCell ref="L10:P1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50"/>
  </sheetPr>
  <dimension ref="A1:AO129"/>
  <sheetViews>
    <sheetView showGridLines="0" tabSelected="1" view="pageLayout" zoomScaleNormal="102" workbookViewId="0">
      <selection activeCell="V49" sqref="V49:AB52"/>
    </sheetView>
  </sheetViews>
  <sheetFormatPr defaultColWidth="2.7109375" defaultRowHeight="12.75" customHeight="1" zeroHeight="1"/>
  <cols>
    <col min="1" max="15" width="2.7109375" style="4"/>
    <col min="16" max="16" width="3.42578125" style="4" bestFit="1" customWidth="1"/>
    <col min="17" max="18" width="2.7109375" style="4"/>
    <col min="19" max="20" width="2.7109375" style="4" customWidth="1"/>
    <col min="21" max="32" width="2.7109375" style="4"/>
    <col min="33" max="33" width="2.7109375" style="4" customWidth="1"/>
    <col min="34" max="36" width="2.7109375" style="4"/>
    <col min="37" max="37" width="2.7109375" style="5"/>
    <col min="38" max="56" width="2.7109375" style="4"/>
    <col min="57" max="57" width="6.140625" style="4" bestFit="1" customWidth="1"/>
    <col min="58" max="16384" width="2.7109375" style="4"/>
  </cols>
  <sheetData>
    <row r="1" spans="1:38" ht="14.25" customHeight="1" thickTop="1">
      <c r="A1" s="100"/>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2"/>
      <c r="AL1" s="103"/>
    </row>
    <row r="2" spans="1:38" ht="14.25" customHeight="1">
      <c r="A2" s="104"/>
      <c r="B2" s="15"/>
      <c r="C2" s="16"/>
      <c r="D2" s="16"/>
      <c r="E2" s="16"/>
      <c r="F2" s="16"/>
      <c r="G2" s="16"/>
      <c r="H2" s="16"/>
      <c r="I2" s="16"/>
      <c r="J2" s="16"/>
      <c r="K2" s="572" t="s">
        <v>73</v>
      </c>
      <c r="L2" s="573"/>
      <c r="M2" s="573"/>
      <c r="N2" s="573"/>
      <c r="O2" s="573"/>
      <c r="P2" s="573"/>
      <c r="Q2" s="573"/>
      <c r="R2" s="573"/>
      <c r="S2" s="573"/>
      <c r="T2" s="573"/>
      <c r="U2" s="573"/>
      <c r="V2" s="574"/>
      <c r="W2" s="581" t="s">
        <v>4</v>
      </c>
      <c r="X2" s="581"/>
      <c r="Y2" s="581"/>
      <c r="Z2" s="581"/>
      <c r="AA2" s="581"/>
      <c r="AB2" s="581"/>
      <c r="AC2" s="582"/>
      <c r="AD2" s="585" t="str">
        <f>IF('Page 1'!AD2="","",'Page 1'!AD2)</f>
        <v/>
      </c>
      <c r="AE2" s="586"/>
      <c r="AF2" s="586"/>
      <c r="AG2" s="586"/>
      <c r="AH2" s="586"/>
      <c r="AI2" s="586"/>
      <c r="AJ2" s="586"/>
      <c r="AK2" s="587"/>
      <c r="AL2" s="105"/>
    </row>
    <row r="3" spans="1:38" ht="14.25" customHeight="1">
      <c r="A3" s="104"/>
      <c r="B3" s="17"/>
      <c r="K3" s="575"/>
      <c r="L3" s="576"/>
      <c r="M3" s="576"/>
      <c r="N3" s="576"/>
      <c r="O3" s="576"/>
      <c r="P3" s="576"/>
      <c r="Q3" s="576"/>
      <c r="R3" s="576"/>
      <c r="S3" s="576"/>
      <c r="T3" s="576"/>
      <c r="U3" s="576"/>
      <c r="V3" s="577"/>
      <c r="W3" s="583"/>
      <c r="X3" s="583"/>
      <c r="Y3" s="583"/>
      <c r="Z3" s="583"/>
      <c r="AA3" s="583"/>
      <c r="AB3" s="583"/>
      <c r="AC3" s="584"/>
      <c r="AD3" s="588"/>
      <c r="AE3" s="589"/>
      <c r="AF3" s="589"/>
      <c r="AG3" s="589"/>
      <c r="AH3" s="589"/>
      <c r="AI3" s="589"/>
      <c r="AJ3" s="589"/>
      <c r="AK3" s="590"/>
      <c r="AL3" s="105"/>
    </row>
    <row r="4" spans="1:38" ht="14.25" customHeight="1">
      <c r="A4" s="104"/>
      <c r="B4" s="17"/>
      <c r="K4" s="575"/>
      <c r="L4" s="576"/>
      <c r="M4" s="576"/>
      <c r="N4" s="576"/>
      <c r="O4" s="576"/>
      <c r="P4" s="576"/>
      <c r="Q4" s="576"/>
      <c r="R4" s="576"/>
      <c r="S4" s="576"/>
      <c r="T4" s="576"/>
      <c r="U4" s="576"/>
      <c r="V4" s="577"/>
      <c r="W4" s="591" t="s">
        <v>5</v>
      </c>
      <c r="X4" s="591"/>
      <c r="Y4" s="591"/>
      <c r="Z4" s="591"/>
      <c r="AA4" s="591"/>
      <c r="AB4" s="591"/>
      <c r="AC4" s="592"/>
      <c r="AD4" s="564" t="str">
        <f>IF('Page 1'!AD4="","",'Page 1'!AD4)</f>
        <v/>
      </c>
      <c r="AE4" s="565"/>
      <c r="AF4" s="565"/>
      <c r="AG4" s="565"/>
      <c r="AH4" s="565"/>
      <c r="AI4" s="565"/>
      <c r="AJ4" s="565"/>
      <c r="AK4" s="566"/>
      <c r="AL4" s="105"/>
    </row>
    <row r="5" spans="1:38" ht="14.25" customHeight="1">
      <c r="A5" s="104"/>
      <c r="B5" s="17"/>
      <c r="K5" s="575"/>
      <c r="L5" s="576"/>
      <c r="M5" s="576"/>
      <c r="N5" s="576"/>
      <c r="O5" s="576"/>
      <c r="P5" s="576"/>
      <c r="Q5" s="576"/>
      <c r="R5" s="576"/>
      <c r="S5" s="576"/>
      <c r="T5" s="576"/>
      <c r="U5" s="576"/>
      <c r="V5" s="577"/>
      <c r="W5" s="591" t="s">
        <v>6</v>
      </c>
      <c r="X5" s="591"/>
      <c r="Y5" s="591"/>
      <c r="Z5" s="591"/>
      <c r="AA5" s="591"/>
      <c r="AB5" s="591"/>
      <c r="AC5" s="592"/>
      <c r="AD5" s="564" t="str">
        <f>IF('Page 1'!AD5="","",'Page 1'!AD5)</f>
        <v/>
      </c>
      <c r="AE5" s="565"/>
      <c r="AF5" s="565"/>
      <c r="AG5" s="565"/>
      <c r="AH5" s="565"/>
      <c r="AI5" s="565"/>
      <c r="AJ5" s="565"/>
      <c r="AK5" s="566"/>
      <c r="AL5" s="105"/>
    </row>
    <row r="6" spans="1:38" ht="14.25" customHeight="1">
      <c r="A6" s="104"/>
      <c r="B6" s="17"/>
      <c r="K6" s="575"/>
      <c r="L6" s="576"/>
      <c r="M6" s="576"/>
      <c r="N6" s="576"/>
      <c r="O6" s="576"/>
      <c r="P6" s="576"/>
      <c r="Q6" s="576"/>
      <c r="R6" s="576"/>
      <c r="S6" s="576"/>
      <c r="T6" s="576"/>
      <c r="U6" s="576"/>
      <c r="V6" s="577"/>
      <c r="W6" s="593" t="s">
        <v>7</v>
      </c>
      <c r="X6" s="593"/>
      <c r="Y6" s="593"/>
      <c r="Z6" s="593"/>
      <c r="AA6" s="593"/>
      <c r="AB6" s="593"/>
      <c r="AC6" s="594"/>
      <c r="AD6" s="564" t="str">
        <f>IF('Page 1'!AD6="","",'Page 1'!AD6)</f>
        <v/>
      </c>
      <c r="AE6" s="565"/>
      <c r="AF6" s="565"/>
      <c r="AG6" s="565"/>
      <c r="AH6" s="565"/>
      <c r="AI6" s="565"/>
      <c r="AJ6" s="565"/>
      <c r="AK6" s="566"/>
      <c r="AL6" s="105"/>
    </row>
    <row r="7" spans="1:38" ht="14.25" customHeight="1">
      <c r="A7" s="104"/>
      <c r="B7" s="17"/>
      <c r="K7" s="575"/>
      <c r="L7" s="576"/>
      <c r="M7" s="576"/>
      <c r="N7" s="576"/>
      <c r="O7" s="576"/>
      <c r="P7" s="576"/>
      <c r="Q7" s="576"/>
      <c r="R7" s="576"/>
      <c r="S7" s="576"/>
      <c r="T7" s="576"/>
      <c r="U7" s="576"/>
      <c r="V7" s="577"/>
      <c r="W7" s="567" t="s">
        <v>8</v>
      </c>
      <c r="X7" s="567"/>
      <c r="Y7" s="567"/>
      <c r="Z7" s="567"/>
      <c r="AA7" s="567"/>
      <c r="AB7" s="567"/>
      <c r="AC7" s="568"/>
      <c r="AD7" s="569" t="str">
        <f>IF('Page 1'!AD7="","",'Page 1'!AD7)</f>
        <v/>
      </c>
      <c r="AE7" s="570"/>
      <c r="AF7" s="570"/>
      <c r="AG7" s="570"/>
      <c r="AH7" s="570"/>
      <c r="AI7" s="570"/>
      <c r="AJ7" s="570"/>
      <c r="AK7" s="571"/>
      <c r="AL7" s="105"/>
    </row>
    <row r="8" spans="1:38" ht="14.25" customHeight="1" thickBot="1">
      <c r="A8" s="104"/>
      <c r="B8" s="17"/>
      <c r="K8" s="575"/>
      <c r="L8" s="576"/>
      <c r="M8" s="576"/>
      <c r="N8" s="576"/>
      <c r="O8" s="576"/>
      <c r="P8" s="576"/>
      <c r="Q8" s="576"/>
      <c r="R8" s="576"/>
      <c r="S8" s="576"/>
      <c r="T8" s="576"/>
      <c r="U8" s="576"/>
      <c r="V8" s="577"/>
      <c r="W8" s="177"/>
      <c r="X8" s="178"/>
      <c r="Y8" s="16"/>
      <c r="Z8" s="16"/>
      <c r="AA8" s="16"/>
      <c r="AB8" s="16"/>
      <c r="AC8" s="16"/>
      <c r="AD8" s="178"/>
      <c r="AE8" s="178"/>
      <c r="AF8" s="16"/>
      <c r="AG8" s="16"/>
      <c r="AH8" s="16"/>
      <c r="AI8" s="16"/>
      <c r="AJ8" s="16"/>
      <c r="AK8" s="97"/>
      <c r="AL8" s="105"/>
    </row>
    <row r="9" spans="1:38" ht="14.25" customHeight="1" thickBot="1">
      <c r="A9" s="104"/>
      <c r="B9" s="17"/>
      <c r="K9" s="575"/>
      <c r="L9" s="576"/>
      <c r="M9" s="576"/>
      <c r="N9" s="576"/>
      <c r="O9" s="576"/>
      <c r="P9" s="576"/>
      <c r="Q9" s="576"/>
      <c r="R9" s="576"/>
      <c r="S9" s="576"/>
      <c r="T9" s="576"/>
      <c r="U9" s="576"/>
      <c r="V9" s="577"/>
      <c r="W9" s="17"/>
      <c r="X9" s="9"/>
      <c r="AE9" s="297"/>
      <c r="AF9" s="298"/>
      <c r="AG9" s="299"/>
      <c r="AH9" s="232" t="s">
        <v>9</v>
      </c>
      <c r="AI9" s="179"/>
      <c r="AJ9" s="179"/>
      <c r="AK9" s="180"/>
      <c r="AL9" s="105"/>
    </row>
    <row r="10" spans="1:38" ht="14.25" customHeight="1">
      <c r="A10" s="104"/>
      <c r="B10" s="18"/>
      <c r="C10" s="14"/>
      <c r="D10" s="14"/>
      <c r="E10" s="14"/>
      <c r="F10" s="14"/>
      <c r="G10" s="14"/>
      <c r="H10" s="14"/>
      <c r="I10" s="14"/>
      <c r="J10" s="19"/>
      <c r="K10" s="578"/>
      <c r="L10" s="579"/>
      <c r="M10" s="579"/>
      <c r="N10" s="579"/>
      <c r="O10" s="579"/>
      <c r="P10" s="579"/>
      <c r="Q10" s="579"/>
      <c r="R10" s="579"/>
      <c r="S10" s="579"/>
      <c r="T10" s="579"/>
      <c r="U10" s="579"/>
      <c r="V10" s="580"/>
      <c r="W10" s="18"/>
      <c r="X10" s="34"/>
      <c r="Y10" s="14"/>
      <c r="Z10" s="14"/>
      <c r="AA10" s="14"/>
      <c r="AB10" s="14"/>
      <c r="AC10" s="14"/>
      <c r="AD10" s="14"/>
      <c r="AE10" s="181"/>
      <c r="AF10" s="181"/>
      <c r="AG10" s="181"/>
      <c r="AH10" s="181"/>
      <c r="AI10" s="181"/>
      <c r="AJ10" s="181"/>
      <c r="AK10" s="182"/>
      <c r="AL10" s="105"/>
    </row>
    <row r="11" spans="1:38" ht="14.25" customHeight="1">
      <c r="A11" s="104"/>
      <c r="B11" s="185"/>
      <c r="C11" s="185"/>
      <c r="D11" s="185"/>
      <c r="E11" s="185"/>
      <c r="F11" s="185"/>
      <c r="G11" s="185"/>
      <c r="H11" s="185"/>
      <c r="I11" s="185"/>
      <c r="J11" s="185"/>
      <c r="K11" s="185"/>
      <c r="L11" s="185"/>
      <c r="M11" s="185"/>
      <c r="N11" s="185"/>
      <c r="O11" s="185"/>
      <c r="P11" s="185"/>
      <c r="Q11" s="185"/>
      <c r="R11" s="185"/>
      <c r="S11" s="185"/>
      <c r="T11" s="185"/>
      <c r="U11" s="185"/>
      <c r="V11" s="185"/>
      <c r="Y11" s="185"/>
      <c r="Z11" s="185"/>
      <c r="AA11" s="185"/>
      <c r="AB11" s="185"/>
      <c r="AC11" s="185"/>
      <c r="AD11" s="185"/>
      <c r="AE11" s="185"/>
      <c r="AF11" s="185"/>
      <c r="AG11" s="185"/>
      <c r="AH11" s="185"/>
      <c r="AI11" s="185"/>
      <c r="AJ11" s="185"/>
      <c r="AK11" s="185"/>
      <c r="AL11" s="105"/>
    </row>
    <row r="12" spans="1:38" ht="18" customHeight="1">
      <c r="A12" s="104"/>
      <c r="B12" s="300" t="s">
        <v>74</v>
      </c>
      <c r="C12" s="301"/>
      <c r="D12" s="301"/>
      <c r="E12" s="301"/>
      <c r="F12" s="301"/>
      <c r="G12" s="301"/>
      <c r="H12" s="301"/>
      <c r="I12" s="301"/>
      <c r="J12" s="302"/>
      <c r="K12" s="331"/>
      <c r="L12" s="331"/>
      <c r="M12" s="331"/>
      <c r="N12" s="331"/>
      <c r="O12" s="331"/>
      <c r="P12" s="331"/>
      <c r="Q12" s="331"/>
      <c r="R12" s="331"/>
      <c r="S12" s="331"/>
      <c r="T12" s="331"/>
      <c r="U12" s="331"/>
      <c r="V12" s="332"/>
      <c r="W12" s="333"/>
      <c r="X12" s="248"/>
      <c r="Y12" s="248"/>
      <c r="Z12" s="248"/>
      <c r="AA12" s="248"/>
      <c r="AB12" s="248"/>
      <c r="AC12" s="248"/>
      <c r="AD12" s="304"/>
      <c r="AE12" s="304"/>
      <c r="AF12" s="304"/>
      <c r="AG12" s="304"/>
      <c r="AH12" s="304"/>
      <c r="AI12" s="304"/>
      <c r="AJ12" s="304"/>
      <c r="AK12" s="304"/>
      <c r="AL12" s="105"/>
    </row>
    <row r="13" spans="1:38" ht="10.7" customHeight="1">
      <c r="A13" s="104"/>
      <c r="C13" s="305"/>
      <c r="D13" s="305"/>
      <c r="E13" s="305"/>
      <c r="F13" s="305"/>
      <c r="G13" s="305"/>
      <c r="H13" s="305"/>
      <c r="I13" s="305"/>
      <c r="J13" s="305"/>
      <c r="K13" s="305"/>
      <c r="L13" s="305"/>
      <c r="M13" s="305"/>
      <c r="N13" s="305"/>
      <c r="O13" s="305"/>
      <c r="P13" s="305"/>
      <c r="Q13" s="305"/>
      <c r="R13" s="305"/>
      <c r="S13" s="303"/>
      <c r="T13" s="306"/>
      <c r="U13" s="305"/>
      <c r="V13" s="305"/>
      <c r="W13" s="305"/>
      <c r="X13" s="14"/>
      <c r="Y13" s="14"/>
      <c r="Z13" s="14"/>
      <c r="AA13" s="14"/>
      <c r="AB13" s="14"/>
      <c r="AC13" s="14"/>
      <c r="AD13" s="14"/>
      <c r="AE13" s="14"/>
      <c r="AK13" s="241"/>
      <c r="AL13" s="105"/>
    </row>
    <row r="14" spans="1:38" ht="14.25" customHeight="1" thickBot="1">
      <c r="A14" s="104"/>
      <c r="B14" s="307" t="s">
        <v>75</v>
      </c>
      <c r="C14" s="308"/>
      <c r="D14" s="308"/>
      <c r="E14" s="308"/>
      <c r="F14" s="308"/>
      <c r="G14" s="308"/>
      <c r="H14" s="308"/>
      <c r="I14" s="308"/>
      <c r="J14" s="308"/>
      <c r="K14" s="308"/>
      <c r="L14" s="308"/>
      <c r="M14" s="308"/>
      <c r="N14" s="308"/>
      <c r="O14" s="308"/>
      <c r="P14" s="308"/>
      <c r="Q14" s="308"/>
      <c r="R14" s="309"/>
      <c r="S14" s="310"/>
      <c r="T14" s="311"/>
      <c r="U14" s="312" t="s">
        <v>76</v>
      </c>
      <c r="V14" s="313"/>
      <c r="W14" s="314"/>
      <c r="X14" s="314"/>
      <c r="Y14" s="314"/>
      <c r="Z14" s="314"/>
      <c r="AA14" s="314"/>
      <c r="AB14" s="314"/>
      <c r="AC14" s="314"/>
      <c r="AD14" s="314"/>
      <c r="AE14" s="314"/>
      <c r="AF14" s="187"/>
      <c r="AG14" s="315"/>
      <c r="AH14" s="315"/>
      <c r="AI14" s="187"/>
      <c r="AJ14" s="316"/>
      <c r="AK14" s="114"/>
      <c r="AL14" s="105"/>
    </row>
    <row r="15" spans="1:38" ht="14.25" customHeight="1">
      <c r="A15" s="104"/>
      <c r="B15" s="317" t="s">
        <v>77</v>
      </c>
      <c r="C15" s="537" t="s">
        <v>78</v>
      </c>
      <c r="D15" s="537"/>
      <c r="E15" s="537"/>
      <c r="F15" s="537"/>
      <c r="G15" s="537"/>
      <c r="H15" s="537"/>
      <c r="I15" s="537"/>
      <c r="J15" s="537"/>
      <c r="K15" s="537"/>
      <c r="L15" s="537"/>
      <c r="M15" s="537"/>
      <c r="N15" s="537"/>
      <c r="O15" s="537"/>
      <c r="P15" s="558" t="str">
        <f>'Page 1'!AE47</f>
        <v xml:space="preserve"> </v>
      </c>
      <c r="Q15" s="559"/>
      <c r="R15" s="318" t="s">
        <v>79</v>
      </c>
      <c r="S15" s="319"/>
      <c r="U15" s="553" t="s">
        <v>80</v>
      </c>
      <c r="V15" s="542" t="s">
        <v>81</v>
      </c>
      <c r="W15" s="543"/>
      <c r="X15" s="543"/>
      <c r="Y15" s="543"/>
      <c r="Z15" s="543"/>
      <c r="AA15" s="543"/>
      <c r="AB15" s="543"/>
      <c r="AC15" s="543"/>
      <c r="AD15" s="543"/>
      <c r="AE15" s="543"/>
      <c r="AF15" s="544"/>
      <c r="AG15" s="595"/>
      <c r="AH15" s="596"/>
      <c r="AI15" s="599" t="s">
        <v>82</v>
      </c>
      <c r="AJ15" s="600"/>
      <c r="AK15" s="114"/>
      <c r="AL15" s="105"/>
    </row>
    <row r="16" spans="1:38" ht="14.25" customHeight="1" thickBot="1">
      <c r="A16" s="104"/>
      <c r="B16" s="320" t="s">
        <v>83</v>
      </c>
      <c r="C16" s="529" t="s">
        <v>84</v>
      </c>
      <c r="D16" s="529"/>
      <c r="E16" s="529"/>
      <c r="F16" s="529"/>
      <c r="G16" s="529"/>
      <c r="H16" s="529"/>
      <c r="I16" s="529"/>
      <c r="J16" s="529"/>
      <c r="K16" s="529"/>
      <c r="L16" s="529"/>
      <c r="M16" s="529"/>
      <c r="N16" s="529"/>
      <c r="O16" s="529"/>
      <c r="P16" s="562" t="str">
        <f>'Page 1'!AE48</f>
        <v xml:space="preserve"> </v>
      </c>
      <c r="Q16" s="563"/>
      <c r="R16" s="321" t="s">
        <v>82</v>
      </c>
      <c r="S16" s="322"/>
      <c r="U16" s="554"/>
      <c r="V16" s="545"/>
      <c r="W16" s="532"/>
      <c r="X16" s="532"/>
      <c r="Y16" s="532"/>
      <c r="Z16" s="532"/>
      <c r="AA16" s="532"/>
      <c r="AB16" s="532"/>
      <c r="AC16" s="532"/>
      <c r="AD16" s="532"/>
      <c r="AE16" s="532"/>
      <c r="AF16" s="546"/>
      <c r="AG16" s="597"/>
      <c r="AH16" s="598"/>
      <c r="AI16" s="535"/>
      <c r="AJ16" s="536"/>
      <c r="AK16" s="114"/>
      <c r="AL16" s="105"/>
    </row>
    <row r="17" spans="1:41" ht="14.25" customHeight="1" thickBot="1">
      <c r="A17" s="104"/>
      <c r="B17" s="518" t="s">
        <v>85</v>
      </c>
      <c r="C17" s="520" t="s">
        <v>86</v>
      </c>
      <c r="D17" s="520"/>
      <c r="E17" s="520"/>
      <c r="F17" s="520"/>
      <c r="G17" s="520"/>
      <c r="H17" s="520"/>
      <c r="I17" s="520"/>
      <c r="J17" s="520"/>
      <c r="K17" s="520"/>
      <c r="L17" s="520"/>
      <c r="M17" s="520"/>
      <c r="N17" s="520"/>
      <c r="O17" s="520"/>
      <c r="P17" s="521"/>
      <c r="Q17" s="522"/>
      <c r="R17" s="523" t="s">
        <v>82</v>
      </c>
      <c r="S17" s="524"/>
      <c r="U17" s="555" t="s">
        <v>87</v>
      </c>
      <c r="V17" s="547" t="s">
        <v>88</v>
      </c>
      <c r="W17" s="548"/>
      <c r="X17" s="548"/>
      <c r="Y17" s="548"/>
      <c r="Z17" s="548"/>
      <c r="AA17" s="548"/>
      <c r="AB17" s="548"/>
      <c r="AC17" s="548"/>
      <c r="AD17" s="548"/>
      <c r="AE17" s="548"/>
      <c r="AF17" s="549"/>
      <c r="AG17" s="601"/>
      <c r="AH17" s="602"/>
      <c r="AI17" s="603"/>
      <c r="AJ17" s="604"/>
      <c r="AK17" s="114"/>
      <c r="AL17" s="105"/>
    </row>
    <row r="18" spans="1:41" ht="14.25" customHeight="1" thickBot="1">
      <c r="A18" s="104"/>
      <c r="B18" s="518"/>
      <c r="C18" s="520"/>
      <c r="D18" s="520"/>
      <c r="E18" s="520"/>
      <c r="F18" s="520"/>
      <c r="G18" s="520"/>
      <c r="H18" s="520"/>
      <c r="I18" s="520"/>
      <c r="J18" s="520"/>
      <c r="K18" s="520"/>
      <c r="L18" s="520"/>
      <c r="M18" s="520"/>
      <c r="N18" s="520"/>
      <c r="O18" s="520"/>
      <c r="P18" s="521"/>
      <c r="Q18" s="522"/>
      <c r="R18" s="525"/>
      <c r="S18" s="526"/>
      <c r="U18" s="554"/>
      <c r="V18" s="550"/>
      <c r="W18" s="551"/>
      <c r="X18" s="551"/>
      <c r="Y18" s="551"/>
      <c r="Z18" s="551"/>
      <c r="AA18" s="551"/>
      <c r="AB18" s="551"/>
      <c r="AC18" s="551"/>
      <c r="AD18" s="551"/>
      <c r="AE18" s="551"/>
      <c r="AF18" s="552"/>
      <c r="AG18" s="605"/>
      <c r="AH18" s="606"/>
      <c r="AI18" s="603"/>
      <c r="AJ18" s="604"/>
      <c r="AK18" s="114"/>
      <c r="AL18" s="105"/>
    </row>
    <row r="19" spans="1:41" ht="14.25" customHeight="1" thickBot="1">
      <c r="A19" s="104"/>
      <c r="B19" s="320" t="s">
        <v>89</v>
      </c>
      <c r="C19" s="529" t="s">
        <v>90</v>
      </c>
      <c r="D19" s="529"/>
      <c r="E19" s="529"/>
      <c r="F19" s="529"/>
      <c r="G19" s="529"/>
      <c r="H19" s="529"/>
      <c r="I19" s="529"/>
      <c r="J19" s="529"/>
      <c r="K19" s="529"/>
      <c r="L19" s="529"/>
      <c r="M19" s="529"/>
      <c r="N19" s="529"/>
      <c r="O19" s="529"/>
      <c r="P19" s="521"/>
      <c r="Q19" s="522"/>
      <c r="R19" s="321" t="s">
        <v>82</v>
      </c>
      <c r="S19" s="322"/>
      <c r="U19" s="242" t="s">
        <v>91</v>
      </c>
      <c r="V19" s="321" t="s">
        <v>92</v>
      </c>
      <c r="W19" s="321"/>
      <c r="X19" s="321"/>
      <c r="Y19" s="321"/>
      <c r="Z19" s="321"/>
      <c r="AA19" s="321"/>
      <c r="AB19" s="321"/>
      <c r="AC19" s="321"/>
      <c r="AD19" s="321"/>
      <c r="AE19" s="321"/>
      <c r="AF19" s="321"/>
      <c r="AG19" s="533"/>
      <c r="AH19" s="534"/>
      <c r="AI19" s="535" t="s">
        <v>82</v>
      </c>
      <c r="AJ19" s="536"/>
      <c r="AK19" s="114"/>
      <c r="AL19" s="105"/>
      <c r="AM19" s="42"/>
    </row>
    <row r="20" spans="1:41" ht="14.25" customHeight="1" thickBot="1">
      <c r="A20" s="104"/>
      <c r="B20" s="320" t="s">
        <v>93</v>
      </c>
      <c r="C20" s="529" t="s">
        <v>94</v>
      </c>
      <c r="D20" s="529"/>
      <c r="E20" s="529"/>
      <c r="F20" s="529"/>
      <c r="G20" s="529"/>
      <c r="H20" s="529"/>
      <c r="I20" s="529"/>
      <c r="J20" s="529"/>
      <c r="K20" s="529"/>
      <c r="L20" s="529"/>
      <c r="M20" s="529"/>
      <c r="N20" s="529"/>
      <c r="O20" s="529"/>
      <c r="P20" s="521"/>
      <c r="Q20" s="522"/>
      <c r="R20" s="321" t="s">
        <v>82</v>
      </c>
      <c r="S20" s="322"/>
      <c r="U20" s="561" t="s">
        <v>95</v>
      </c>
      <c r="V20" s="520"/>
      <c r="W20" s="520"/>
      <c r="X20" s="520"/>
      <c r="Y20" s="520"/>
      <c r="Z20" s="520"/>
      <c r="AA20" s="520"/>
      <c r="AB20" s="520"/>
      <c r="AC20" s="520"/>
      <c r="AD20" s="520"/>
      <c r="AE20" s="520"/>
      <c r="AF20" s="520"/>
      <c r="AG20" s="630">
        <f>1.5*AG19</f>
        <v>0</v>
      </c>
      <c r="AH20" s="631"/>
      <c r="AI20" s="535" t="s">
        <v>82</v>
      </c>
      <c r="AJ20" s="536"/>
      <c r="AK20" s="114"/>
      <c r="AL20" s="105"/>
      <c r="AM20" s="43"/>
    </row>
    <row r="21" spans="1:41" ht="14.25" customHeight="1">
      <c r="A21" s="104"/>
      <c r="B21" s="519" t="s">
        <v>96</v>
      </c>
      <c r="C21" s="620" t="s">
        <v>97</v>
      </c>
      <c r="D21" s="620"/>
      <c r="E21" s="620"/>
      <c r="F21" s="620"/>
      <c r="G21" s="620"/>
      <c r="H21" s="620"/>
      <c r="I21" s="620"/>
      <c r="J21" s="620"/>
      <c r="K21" s="620"/>
      <c r="L21" s="620"/>
      <c r="M21" s="620"/>
      <c r="N21" s="620"/>
      <c r="O21" s="620"/>
      <c r="P21" s="621">
        <f>IF((P17+P19)="","", P17+P19)</f>
        <v>0</v>
      </c>
      <c r="Q21" s="622"/>
      <c r="R21" s="527" t="s">
        <v>82</v>
      </c>
      <c r="S21" s="524"/>
      <c r="T21" s="323"/>
      <c r="U21" s="561"/>
      <c r="V21" s="520"/>
      <c r="W21" s="520"/>
      <c r="X21" s="520"/>
      <c r="Y21" s="520"/>
      <c r="Z21" s="520"/>
      <c r="AA21" s="520"/>
      <c r="AB21" s="520"/>
      <c r="AC21" s="520"/>
      <c r="AD21" s="520"/>
      <c r="AE21" s="520"/>
      <c r="AF21" s="520"/>
      <c r="AG21" s="632"/>
      <c r="AH21" s="633"/>
      <c r="AI21" s="535"/>
      <c r="AJ21" s="536"/>
      <c r="AK21" s="114"/>
      <c r="AL21" s="105"/>
      <c r="AM21" s="43"/>
      <c r="AN21" s="43"/>
      <c r="AO21" s="43"/>
    </row>
    <row r="22" spans="1:41" ht="14.25" customHeight="1">
      <c r="A22" s="104"/>
      <c r="B22" s="519"/>
      <c r="C22" s="620"/>
      <c r="D22" s="620"/>
      <c r="E22" s="620"/>
      <c r="F22" s="620"/>
      <c r="G22" s="620"/>
      <c r="H22" s="620"/>
      <c r="I22" s="620"/>
      <c r="J22" s="620"/>
      <c r="K22" s="620"/>
      <c r="L22" s="620"/>
      <c r="M22" s="620"/>
      <c r="N22" s="620"/>
      <c r="O22" s="620"/>
      <c r="P22" s="623"/>
      <c r="Q22" s="624"/>
      <c r="R22" s="528"/>
      <c r="S22" s="526"/>
      <c r="U22" s="560" t="s">
        <v>98</v>
      </c>
      <c r="V22" s="560"/>
      <c r="W22" s="560"/>
      <c r="X22" s="560"/>
      <c r="Y22" s="560"/>
      <c r="Z22" s="560"/>
      <c r="AA22" s="560"/>
      <c r="AB22" s="560"/>
      <c r="AC22" s="560"/>
      <c r="AD22" s="560"/>
      <c r="AE22" s="560"/>
      <c r="AF22" s="560"/>
      <c r="AG22" s="619">
        <f>MAX(AG20,AG15)</f>
        <v>0</v>
      </c>
      <c r="AH22" s="619"/>
      <c r="AI22" s="618" t="s">
        <v>82</v>
      </c>
      <c r="AJ22" s="618"/>
      <c r="AK22" s="255"/>
      <c r="AL22" s="105"/>
    </row>
    <row r="23" spans="1:41" ht="14.25" customHeight="1">
      <c r="A23" s="104"/>
      <c r="B23" s="627" t="s">
        <v>99</v>
      </c>
      <c r="C23" s="530" t="s">
        <v>100</v>
      </c>
      <c r="D23" s="530"/>
      <c r="E23" s="530"/>
      <c r="F23" s="530"/>
      <c r="G23" s="530"/>
      <c r="H23" s="530"/>
      <c r="I23" s="530"/>
      <c r="J23" s="530"/>
      <c r="K23" s="530"/>
      <c r="L23" s="530"/>
      <c r="M23" s="530"/>
      <c r="N23" s="530"/>
      <c r="O23" s="530"/>
      <c r="P23" s="538">
        <f>SUM(P16:Q20)</f>
        <v>0</v>
      </c>
      <c r="Q23" s="539"/>
      <c r="R23" s="527" t="s">
        <v>82</v>
      </c>
      <c r="S23" s="524"/>
      <c r="AK23" s="255"/>
      <c r="AL23" s="105"/>
    </row>
    <row r="24" spans="1:41" ht="14.25" customHeight="1">
      <c r="A24" s="104"/>
      <c r="B24" s="628"/>
      <c r="C24" s="531"/>
      <c r="D24" s="531"/>
      <c r="E24" s="531"/>
      <c r="F24" s="531"/>
      <c r="G24" s="531"/>
      <c r="H24" s="531"/>
      <c r="I24" s="531"/>
      <c r="J24" s="531"/>
      <c r="K24" s="531"/>
      <c r="L24" s="531"/>
      <c r="M24" s="531"/>
      <c r="N24" s="531"/>
      <c r="O24" s="531"/>
      <c r="P24" s="540"/>
      <c r="Q24" s="541"/>
      <c r="R24" s="556"/>
      <c r="S24" s="557"/>
      <c r="AK24" s="255"/>
      <c r="AL24" s="105"/>
    </row>
    <row r="25" spans="1:41" ht="14.25" customHeight="1">
      <c r="A25" s="104"/>
      <c r="B25" s="629"/>
      <c r="C25" s="532"/>
      <c r="D25" s="532"/>
      <c r="E25" s="532"/>
      <c r="F25" s="532"/>
      <c r="G25" s="532"/>
      <c r="H25" s="532"/>
      <c r="I25" s="532"/>
      <c r="J25" s="532"/>
      <c r="K25" s="532"/>
      <c r="L25" s="532"/>
      <c r="M25" s="532"/>
      <c r="N25" s="532"/>
      <c r="O25" s="532"/>
      <c r="P25" s="540"/>
      <c r="Q25" s="541"/>
      <c r="R25" s="528"/>
      <c r="S25" s="526"/>
      <c r="AK25" s="255"/>
      <c r="AL25" s="105"/>
    </row>
    <row r="26" spans="1:41" ht="14.25" customHeight="1">
      <c r="A26" s="104"/>
      <c r="B26" s="458" t="s">
        <v>101</v>
      </c>
      <c r="C26" s="491" t="s">
        <v>102</v>
      </c>
      <c r="D26" s="491"/>
      <c r="E26" s="491"/>
      <c r="F26" s="491"/>
      <c r="G26" s="491"/>
      <c r="H26" s="491"/>
      <c r="I26" s="491"/>
      <c r="J26" s="491"/>
      <c r="K26" s="491"/>
      <c r="L26" s="491"/>
      <c r="M26" s="491"/>
      <c r="N26" s="491"/>
      <c r="O26" s="492"/>
      <c r="P26" s="634"/>
      <c r="Q26" s="635"/>
      <c r="R26" s="635"/>
      <c r="S26" s="636"/>
      <c r="AK26" s="255"/>
      <c r="AL26" s="105"/>
    </row>
    <row r="27" spans="1:41" ht="14.25" customHeight="1" thickBot="1">
      <c r="A27" s="104"/>
      <c r="B27" s="459"/>
      <c r="C27" s="493"/>
      <c r="D27" s="493"/>
      <c r="E27" s="493"/>
      <c r="F27" s="493"/>
      <c r="G27" s="493"/>
      <c r="H27" s="493"/>
      <c r="I27" s="493"/>
      <c r="J27" s="493"/>
      <c r="K27" s="493"/>
      <c r="L27" s="493"/>
      <c r="M27" s="493"/>
      <c r="N27" s="493"/>
      <c r="O27" s="494"/>
      <c r="P27" s="634"/>
      <c r="Q27" s="635"/>
      <c r="R27" s="637"/>
      <c r="S27" s="638"/>
      <c r="U27" s="512" t="s">
        <v>103</v>
      </c>
      <c r="V27" s="513"/>
      <c r="W27" s="513"/>
      <c r="X27" s="513"/>
      <c r="Y27" s="513"/>
      <c r="Z27" s="513"/>
      <c r="AA27" s="513"/>
      <c r="AB27" s="513"/>
      <c r="AC27" s="513"/>
      <c r="AD27" s="513"/>
      <c r="AE27" s="513"/>
      <c r="AF27" s="513"/>
      <c r="AG27" s="513"/>
      <c r="AH27" s="513"/>
      <c r="AI27" s="513"/>
      <c r="AJ27" s="514"/>
      <c r="AK27" s="255"/>
      <c r="AL27" s="105"/>
    </row>
    <row r="28" spans="1:41" ht="14.25" customHeight="1" thickBot="1">
      <c r="A28" s="104"/>
      <c r="B28" s="324" t="s">
        <v>104</v>
      </c>
      <c r="C28" s="35" t="s">
        <v>105</v>
      </c>
      <c r="P28" s="625">
        <v>0</v>
      </c>
      <c r="Q28" s="626"/>
      <c r="R28" s="510" t="s">
        <v>82</v>
      </c>
      <c r="S28" s="511"/>
      <c r="U28" s="515"/>
      <c r="V28" s="516"/>
      <c r="W28" s="516"/>
      <c r="X28" s="516"/>
      <c r="Y28" s="516"/>
      <c r="Z28" s="516"/>
      <c r="AA28" s="516"/>
      <c r="AB28" s="516"/>
      <c r="AC28" s="516"/>
      <c r="AD28" s="516"/>
      <c r="AE28" s="516"/>
      <c r="AF28" s="516"/>
      <c r="AG28" s="516"/>
      <c r="AH28" s="516"/>
      <c r="AI28" s="516"/>
      <c r="AJ28" s="517"/>
      <c r="AK28" s="255"/>
      <c r="AL28" s="105"/>
    </row>
    <row r="29" spans="1:41" ht="14.25" customHeight="1">
      <c r="A29" s="104"/>
      <c r="B29" s="325" t="s">
        <v>106</v>
      </c>
      <c r="C29" s="326" t="s">
        <v>107</v>
      </c>
      <c r="D29" s="326"/>
      <c r="E29" s="326"/>
      <c r="F29" s="326"/>
      <c r="G29" s="326"/>
      <c r="H29" s="326"/>
      <c r="I29" s="326"/>
      <c r="J29" s="326"/>
      <c r="K29" s="326"/>
      <c r="L29" s="326"/>
      <c r="M29" s="326"/>
      <c r="N29" s="326"/>
      <c r="O29" s="326"/>
      <c r="P29" s="483">
        <f>MAX(P23,P28)</f>
        <v>0</v>
      </c>
      <c r="Q29" s="484"/>
      <c r="R29" s="439" t="s">
        <v>82</v>
      </c>
      <c r="S29" s="440"/>
      <c r="U29" s="441" t="s">
        <v>108</v>
      </c>
      <c r="V29" s="442"/>
      <c r="W29" s="442"/>
      <c r="X29" s="442"/>
      <c r="Y29" s="442"/>
      <c r="Z29" s="442"/>
      <c r="AA29" s="442"/>
      <c r="AB29" s="442"/>
      <c r="AC29" s="442"/>
      <c r="AD29" s="442"/>
      <c r="AE29" s="442"/>
      <c r="AF29" s="443"/>
      <c r="AG29" s="447" t="str">
        <f>IF(G58=1,"NA", P29+AG22)</f>
        <v>NA</v>
      </c>
      <c r="AH29" s="448"/>
      <c r="AI29" s="460" t="s">
        <v>82</v>
      </c>
      <c r="AJ29" s="461"/>
      <c r="AK29" s="255"/>
      <c r="AL29" s="105"/>
    </row>
    <row r="30" spans="1:41" ht="14.25" customHeight="1" thickBot="1">
      <c r="A30" s="104"/>
      <c r="U30" s="444"/>
      <c r="V30" s="445"/>
      <c r="W30" s="445"/>
      <c r="X30" s="445"/>
      <c r="Y30" s="445"/>
      <c r="Z30" s="445"/>
      <c r="AA30" s="445"/>
      <c r="AB30" s="445"/>
      <c r="AC30" s="445"/>
      <c r="AD30" s="445"/>
      <c r="AE30" s="445"/>
      <c r="AF30" s="446"/>
      <c r="AG30" s="449"/>
      <c r="AH30" s="450"/>
      <c r="AI30" s="462"/>
      <c r="AJ30" s="463"/>
      <c r="AK30" s="255"/>
      <c r="AL30" s="105"/>
    </row>
    <row r="31" spans="1:41" ht="14.25" customHeight="1">
      <c r="A31" s="104"/>
      <c r="B31" s="485" t="s">
        <v>109</v>
      </c>
      <c r="C31" s="486"/>
      <c r="D31" s="486"/>
      <c r="E31" s="486"/>
      <c r="F31" s="486"/>
      <c r="G31" s="486"/>
      <c r="H31" s="486"/>
      <c r="I31" s="486"/>
      <c r="J31" s="486"/>
      <c r="K31" s="486"/>
      <c r="L31" s="486"/>
      <c r="M31" s="486"/>
      <c r="N31" s="486"/>
      <c r="O31" s="487"/>
      <c r="P31" s="334"/>
      <c r="Q31" s="334"/>
      <c r="R31" s="334"/>
      <c r="S31" s="335"/>
      <c r="U31" s="504" t="s">
        <v>110</v>
      </c>
      <c r="V31" s="505"/>
      <c r="W31" s="505"/>
      <c r="X31" s="505"/>
      <c r="Y31" s="505"/>
      <c r="Z31" s="505"/>
      <c r="AA31" s="505"/>
      <c r="AB31" s="505"/>
      <c r="AC31" s="505"/>
      <c r="AD31" s="505"/>
      <c r="AE31" s="505"/>
      <c r="AF31" s="506"/>
      <c r="AG31" s="338"/>
      <c r="AH31" s="338"/>
      <c r="AI31" s="338"/>
      <c r="AJ31" s="339"/>
      <c r="AK31" s="255"/>
      <c r="AL31" s="105"/>
    </row>
    <row r="32" spans="1:41" ht="14.25" customHeight="1">
      <c r="A32" s="104"/>
      <c r="B32" s="488"/>
      <c r="C32" s="489"/>
      <c r="D32" s="489"/>
      <c r="E32" s="489"/>
      <c r="F32" s="489"/>
      <c r="G32" s="489"/>
      <c r="H32" s="489"/>
      <c r="I32" s="489"/>
      <c r="J32" s="489"/>
      <c r="K32" s="489"/>
      <c r="L32" s="489"/>
      <c r="M32" s="489"/>
      <c r="N32" s="489"/>
      <c r="O32" s="490"/>
      <c r="P32" s="336"/>
      <c r="Q32" s="336"/>
      <c r="R32" s="336"/>
      <c r="S32" s="337"/>
      <c r="U32" s="507"/>
      <c r="V32" s="508"/>
      <c r="W32" s="508"/>
      <c r="X32" s="508"/>
      <c r="Y32" s="508"/>
      <c r="Z32" s="508"/>
      <c r="AA32" s="508"/>
      <c r="AB32" s="508"/>
      <c r="AC32" s="508"/>
      <c r="AD32" s="508"/>
      <c r="AE32" s="508"/>
      <c r="AF32" s="509"/>
      <c r="AG32" s="340"/>
      <c r="AH32" s="340"/>
      <c r="AI32" s="341"/>
      <c r="AJ32" s="342"/>
      <c r="AK32" s="255"/>
      <c r="AL32" s="105"/>
    </row>
    <row r="33" spans="1:41" ht="14.25" customHeight="1" thickBot="1">
      <c r="A33" s="104"/>
      <c r="B33" s="495" t="s">
        <v>111</v>
      </c>
      <c r="C33" s="496"/>
      <c r="D33" s="496"/>
      <c r="E33" s="496"/>
      <c r="F33" s="496"/>
      <c r="G33" s="496"/>
      <c r="H33" s="496"/>
      <c r="I33" s="496"/>
      <c r="J33" s="496"/>
      <c r="K33" s="496"/>
      <c r="L33" s="496"/>
      <c r="M33" s="496"/>
      <c r="N33" s="496"/>
      <c r="O33" s="497"/>
      <c r="P33" s="473" t="str">
        <f>IF(G69=1,"NA",IF(P29&lt;=N73,"YES","NO"))</f>
        <v>NA</v>
      </c>
      <c r="Q33" s="474"/>
      <c r="R33" s="474"/>
      <c r="S33" s="475"/>
      <c r="U33" s="464" t="s">
        <v>112</v>
      </c>
      <c r="V33" s="465"/>
      <c r="W33" s="465"/>
      <c r="X33" s="465"/>
      <c r="Y33" s="465"/>
      <c r="Z33" s="465"/>
      <c r="AA33" s="465"/>
      <c r="AB33" s="465"/>
      <c r="AC33" s="465"/>
      <c r="AD33" s="465"/>
      <c r="AE33" s="465"/>
      <c r="AF33" s="466"/>
      <c r="AG33" s="473" t="str">
        <f>IF(G58=1,"NA",IF(G84=1,"NA",IF(AG29&lt;=N86,"YES","NO")))</f>
        <v>NA</v>
      </c>
      <c r="AH33" s="474"/>
      <c r="AI33" s="474"/>
      <c r="AJ33" s="475"/>
      <c r="AK33" s="255"/>
      <c r="AL33" s="105"/>
    </row>
    <row r="34" spans="1:41" ht="14.25" customHeight="1">
      <c r="A34" s="104"/>
      <c r="B34" s="498"/>
      <c r="C34" s="499"/>
      <c r="D34" s="499"/>
      <c r="E34" s="499"/>
      <c r="F34" s="499"/>
      <c r="G34" s="499"/>
      <c r="H34" s="499"/>
      <c r="I34" s="499"/>
      <c r="J34" s="499"/>
      <c r="K34" s="499"/>
      <c r="L34" s="499"/>
      <c r="M34" s="499"/>
      <c r="N34" s="499"/>
      <c r="O34" s="500"/>
      <c r="P34" s="479"/>
      <c r="Q34" s="480"/>
      <c r="R34" s="480"/>
      <c r="S34" s="481"/>
      <c r="U34" s="467"/>
      <c r="V34" s="468"/>
      <c r="W34" s="468"/>
      <c r="X34" s="468"/>
      <c r="Y34" s="468"/>
      <c r="Z34" s="468"/>
      <c r="AA34" s="468"/>
      <c r="AB34" s="468"/>
      <c r="AC34" s="468"/>
      <c r="AD34" s="468"/>
      <c r="AE34" s="468"/>
      <c r="AF34" s="469"/>
      <c r="AG34" s="476"/>
      <c r="AH34" s="477"/>
      <c r="AI34" s="477"/>
      <c r="AJ34" s="478"/>
      <c r="AK34" s="255"/>
      <c r="AL34" s="105"/>
    </row>
    <row r="35" spans="1:41" ht="14.25" customHeight="1" thickBot="1">
      <c r="A35" s="104"/>
      <c r="B35" s="501" t="s">
        <v>113</v>
      </c>
      <c r="C35" s="502"/>
      <c r="D35" s="502"/>
      <c r="E35" s="502"/>
      <c r="F35" s="502"/>
      <c r="G35" s="502"/>
      <c r="H35" s="502"/>
      <c r="I35" s="502"/>
      <c r="J35" s="502"/>
      <c r="K35" s="502"/>
      <c r="L35" s="502"/>
      <c r="M35" s="502"/>
      <c r="N35" s="502"/>
      <c r="O35" s="503"/>
      <c r="P35" s="639" t="str">
        <f>IF(G69=1,"NA",IF(P21&lt;=N74,"YES","NO"))</f>
        <v>NA</v>
      </c>
      <c r="Q35" s="640"/>
      <c r="R35" s="640"/>
      <c r="S35" s="641"/>
      <c r="U35" s="470"/>
      <c r="V35" s="471"/>
      <c r="W35" s="471"/>
      <c r="X35" s="471"/>
      <c r="Y35" s="471"/>
      <c r="Z35" s="471"/>
      <c r="AA35" s="471"/>
      <c r="AB35" s="471"/>
      <c r="AC35" s="471"/>
      <c r="AD35" s="471"/>
      <c r="AE35" s="471"/>
      <c r="AF35" s="472"/>
      <c r="AG35" s="479"/>
      <c r="AH35" s="480"/>
      <c r="AI35" s="480"/>
      <c r="AJ35" s="481"/>
      <c r="AK35" s="255"/>
      <c r="AL35" s="105"/>
    </row>
    <row r="36" spans="1:41" ht="14.25" customHeight="1">
      <c r="A36" s="104"/>
      <c r="B36" s="498"/>
      <c r="C36" s="499"/>
      <c r="D36" s="499"/>
      <c r="E36" s="499"/>
      <c r="F36" s="499"/>
      <c r="G36" s="499"/>
      <c r="H36" s="499"/>
      <c r="I36" s="499"/>
      <c r="J36" s="499"/>
      <c r="K36" s="499"/>
      <c r="L36" s="499"/>
      <c r="M36" s="499"/>
      <c r="N36" s="499"/>
      <c r="O36" s="500"/>
      <c r="P36" s="642"/>
      <c r="Q36" s="643"/>
      <c r="R36" s="643"/>
      <c r="S36" s="644"/>
      <c r="U36" s="327"/>
      <c r="V36" s="327"/>
      <c r="W36" s="327"/>
      <c r="X36" s="327"/>
      <c r="Y36" s="327"/>
      <c r="Z36" s="327"/>
      <c r="AA36" s="327"/>
      <c r="AB36" s="327"/>
      <c r="AC36" s="327"/>
      <c r="AD36" s="327"/>
      <c r="AE36" s="327"/>
      <c r="AF36" s="327"/>
      <c r="AG36" s="328"/>
      <c r="AH36" s="328"/>
      <c r="AK36" s="255"/>
      <c r="AL36" s="105"/>
    </row>
    <row r="37" spans="1:41" ht="14.25" customHeight="1">
      <c r="A37" s="104"/>
      <c r="E37" s="200"/>
      <c r="F37" s="200"/>
      <c r="G37" s="200"/>
      <c r="H37" s="200"/>
      <c r="I37" s="200"/>
      <c r="J37" s="200"/>
      <c r="K37" s="200"/>
      <c r="L37" s="200"/>
      <c r="M37" s="200"/>
      <c r="N37" s="200"/>
      <c r="O37" s="200"/>
      <c r="P37" s="329"/>
      <c r="Q37" s="329"/>
      <c r="W37" s="200"/>
      <c r="AK37" s="6"/>
      <c r="AL37" s="105"/>
    </row>
    <row r="38" spans="1:41" ht="14.25" customHeight="1">
      <c r="A38" s="104"/>
      <c r="AK38" s="6"/>
      <c r="AL38" s="105"/>
    </row>
    <row r="39" spans="1:41" ht="14.25" customHeight="1">
      <c r="A39" s="104"/>
      <c r="B39" s="330" t="s">
        <v>1</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105"/>
    </row>
    <row r="40" spans="1:41" ht="14.25" customHeight="1">
      <c r="A40" s="104"/>
      <c r="B40" s="482" t="s">
        <v>114</v>
      </c>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105"/>
    </row>
    <row r="41" spans="1:41" ht="14.25" customHeight="1">
      <c r="A41" s="104"/>
      <c r="B41" s="482"/>
      <c r="C41" s="482"/>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105"/>
    </row>
    <row r="42" spans="1:41" ht="14.25" customHeight="1">
      <c r="A42" s="104"/>
      <c r="B42" s="482"/>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106"/>
      <c r="AM42" s="1"/>
      <c r="AN42" s="1"/>
    </row>
    <row r="43" spans="1:41" ht="14.25" customHeight="1">
      <c r="A43" s="104"/>
      <c r="B43" s="482" t="s">
        <v>115</v>
      </c>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482"/>
      <c r="AL43" s="107"/>
      <c r="AM43" s="2"/>
      <c r="AN43" s="2"/>
    </row>
    <row r="44" spans="1:41" ht="14.25" customHeight="1">
      <c r="A44" s="104"/>
      <c r="B44" s="482"/>
      <c r="C44" s="482"/>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2"/>
      <c r="AL44" s="108"/>
      <c r="AM44" s="3"/>
      <c r="AN44" s="3"/>
    </row>
    <row r="45" spans="1:41" ht="14.25" customHeight="1">
      <c r="A45" s="104"/>
      <c r="B45" s="451" t="s">
        <v>116</v>
      </c>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109"/>
      <c r="AM45" s="10"/>
      <c r="AN45" s="10"/>
    </row>
    <row r="46" spans="1:41" ht="14.25" customHeight="1">
      <c r="A46" s="104"/>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109"/>
      <c r="AM46" s="10"/>
      <c r="AN46" s="10"/>
    </row>
    <row r="47" spans="1:41" ht="14.25" customHeight="1">
      <c r="A47" s="607" t="s">
        <v>117</v>
      </c>
      <c r="B47" s="608"/>
      <c r="C47" s="608"/>
      <c r="D47" s="608"/>
      <c r="E47" s="608"/>
      <c r="F47" s="608"/>
      <c r="G47" s="608"/>
      <c r="H47" s="608"/>
      <c r="I47" s="608"/>
      <c r="J47" s="608"/>
      <c r="K47" s="608"/>
      <c r="L47" s="608"/>
      <c r="M47" s="608"/>
      <c r="N47" s="608"/>
      <c r="O47" s="608"/>
      <c r="P47" s="608"/>
      <c r="Q47" s="608"/>
      <c r="R47" s="608"/>
      <c r="S47" s="608"/>
      <c r="T47" s="608"/>
      <c r="U47" s="608"/>
      <c r="V47" s="608"/>
      <c r="W47" s="608"/>
      <c r="X47" s="608"/>
      <c r="Y47" s="608"/>
      <c r="Z47" s="608"/>
      <c r="AA47" s="608"/>
      <c r="AB47" s="608"/>
      <c r="AC47" s="608"/>
      <c r="AD47" s="608"/>
      <c r="AE47" s="608"/>
      <c r="AF47" s="608"/>
      <c r="AG47" s="608"/>
      <c r="AH47" s="608"/>
      <c r="AI47" s="608"/>
      <c r="AJ47" s="608"/>
      <c r="AK47" s="608"/>
      <c r="AL47" s="609"/>
      <c r="AM47" s="3"/>
      <c r="AN47" s="3"/>
      <c r="AO47" s="3"/>
    </row>
    <row r="48" spans="1:41" ht="14.25" customHeight="1">
      <c r="A48" s="610"/>
      <c r="B48" s="611"/>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2"/>
      <c r="AM48" s="3"/>
      <c r="AN48" s="3"/>
      <c r="AO48" s="3"/>
    </row>
    <row r="49" spans="1:38" ht="14.25" customHeight="1">
      <c r="A49" s="456" t="s">
        <v>118</v>
      </c>
      <c r="B49" s="428"/>
      <c r="C49" s="428"/>
      <c r="D49" s="428"/>
      <c r="E49" s="428"/>
      <c r="F49" s="428"/>
      <c r="G49" s="429"/>
      <c r="H49" s="613"/>
      <c r="I49" s="614"/>
      <c r="J49" s="614"/>
      <c r="K49" s="614"/>
      <c r="L49" s="614"/>
      <c r="M49" s="614"/>
      <c r="N49" s="615"/>
      <c r="O49" s="427" t="s">
        <v>119</v>
      </c>
      <c r="P49" s="428"/>
      <c r="Q49" s="428"/>
      <c r="R49" s="428"/>
      <c r="S49" s="428"/>
      <c r="T49" s="428"/>
      <c r="U49" s="429"/>
      <c r="V49" s="433"/>
      <c r="W49" s="434"/>
      <c r="X49" s="434"/>
      <c r="Y49" s="434"/>
      <c r="Z49" s="434"/>
      <c r="AA49" s="434"/>
      <c r="AB49" s="435"/>
      <c r="AC49" s="427" t="s">
        <v>120</v>
      </c>
      <c r="AD49" s="428"/>
      <c r="AE49" s="428"/>
      <c r="AF49" s="428"/>
      <c r="AG49" s="429"/>
      <c r="AH49" s="421"/>
      <c r="AI49" s="422"/>
      <c r="AJ49" s="422"/>
      <c r="AK49" s="422"/>
      <c r="AL49" s="423"/>
    </row>
    <row r="50" spans="1:38">
      <c r="A50" s="456"/>
      <c r="B50" s="428"/>
      <c r="C50" s="428"/>
      <c r="D50" s="428"/>
      <c r="E50" s="428"/>
      <c r="F50" s="428"/>
      <c r="G50" s="429"/>
      <c r="H50" s="421"/>
      <c r="I50" s="422"/>
      <c r="J50" s="422"/>
      <c r="K50" s="422"/>
      <c r="L50" s="422"/>
      <c r="M50" s="422"/>
      <c r="N50" s="616"/>
      <c r="O50" s="427"/>
      <c r="P50" s="428"/>
      <c r="Q50" s="428"/>
      <c r="R50" s="428"/>
      <c r="S50" s="428"/>
      <c r="T50" s="428"/>
      <c r="U50" s="429"/>
      <c r="V50" s="433"/>
      <c r="W50" s="434"/>
      <c r="X50" s="434"/>
      <c r="Y50" s="434"/>
      <c r="Z50" s="434"/>
      <c r="AA50" s="434"/>
      <c r="AB50" s="435"/>
      <c r="AC50" s="427"/>
      <c r="AD50" s="428"/>
      <c r="AE50" s="428"/>
      <c r="AF50" s="428"/>
      <c r="AG50" s="429"/>
      <c r="AH50" s="421"/>
      <c r="AI50" s="422"/>
      <c r="AJ50" s="422"/>
      <c r="AK50" s="422"/>
      <c r="AL50" s="423"/>
    </row>
    <row r="51" spans="1:38">
      <c r="A51" s="456"/>
      <c r="B51" s="428"/>
      <c r="C51" s="428"/>
      <c r="D51" s="428"/>
      <c r="E51" s="428"/>
      <c r="F51" s="428"/>
      <c r="G51" s="429"/>
      <c r="H51" s="421"/>
      <c r="I51" s="422"/>
      <c r="J51" s="422"/>
      <c r="K51" s="422"/>
      <c r="L51" s="422"/>
      <c r="M51" s="422"/>
      <c r="N51" s="616"/>
      <c r="O51" s="427"/>
      <c r="P51" s="428"/>
      <c r="Q51" s="428"/>
      <c r="R51" s="428"/>
      <c r="S51" s="428"/>
      <c r="T51" s="428"/>
      <c r="U51" s="429"/>
      <c r="V51" s="433"/>
      <c r="W51" s="434"/>
      <c r="X51" s="434"/>
      <c r="Y51" s="434"/>
      <c r="Z51" s="434"/>
      <c r="AA51" s="434"/>
      <c r="AB51" s="435"/>
      <c r="AC51" s="427"/>
      <c r="AD51" s="428"/>
      <c r="AE51" s="428"/>
      <c r="AF51" s="428"/>
      <c r="AG51" s="429"/>
      <c r="AH51" s="421"/>
      <c r="AI51" s="422"/>
      <c r="AJ51" s="422"/>
      <c r="AK51" s="422"/>
      <c r="AL51" s="423"/>
    </row>
    <row r="52" spans="1:38" ht="13.5" thickBot="1">
      <c r="A52" s="457"/>
      <c r="B52" s="431"/>
      <c r="C52" s="431"/>
      <c r="D52" s="431"/>
      <c r="E52" s="431"/>
      <c r="F52" s="431"/>
      <c r="G52" s="432"/>
      <c r="H52" s="424"/>
      <c r="I52" s="425"/>
      <c r="J52" s="425"/>
      <c r="K52" s="425"/>
      <c r="L52" s="425"/>
      <c r="M52" s="425"/>
      <c r="N52" s="617"/>
      <c r="O52" s="430"/>
      <c r="P52" s="431"/>
      <c r="Q52" s="431"/>
      <c r="R52" s="431"/>
      <c r="S52" s="431"/>
      <c r="T52" s="431"/>
      <c r="U52" s="432"/>
      <c r="V52" s="436"/>
      <c r="W52" s="437"/>
      <c r="X52" s="437"/>
      <c r="Y52" s="437"/>
      <c r="Z52" s="437"/>
      <c r="AA52" s="437"/>
      <c r="AB52" s="438"/>
      <c r="AC52" s="430"/>
      <c r="AD52" s="431"/>
      <c r="AE52" s="431"/>
      <c r="AF52" s="431"/>
      <c r="AG52" s="432"/>
      <c r="AH52" s="424"/>
      <c r="AI52" s="425"/>
      <c r="AJ52" s="425"/>
      <c r="AK52" s="425"/>
      <c r="AL52" s="426"/>
    </row>
    <row r="53" spans="1:38" ht="12.75" hidden="1" customHeight="1">
      <c r="AK53" s="114"/>
    </row>
    <row r="54" spans="1:38" ht="12.75" hidden="1" customHeight="1">
      <c r="AK54" s="114"/>
    </row>
    <row r="55" spans="1:38" ht="12.75" hidden="1" customHeight="1">
      <c r="C55" s="25" t="s">
        <v>121</v>
      </c>
      <c r="D55" s="26"/>
      <c r="E55" s="26"/>
      <c r="F55" s="26"/>
      <c r="G55" s="25"/>
      <c r="H55" s="26"/>
      <c r="I55" s="26"/>
      <c r="J55" s="21"/>
      <c r="K55" s="21"/>
      <c r="L55" s="21"/>
      <c r="M55" s="21"/>
      <c r="N55" s="21"/>
      <c r="O55" s="21"/>
      <c r="P55" s="22"/>
      <c r="AK55" s="114"/>
    </row>
    <row r="56" spans="1:38" ht="12.75" hidden="1" customHeight="1">
      <c r="C56" s="25" t="s">
        <v>67</v>
      </c>
      <c r="D56" s="26"/>
      <c r="E56" s="26"/>
      <c r="F56" s="26"/>
      <c r="G56" s="25" t="s">
        <v>122</v>
      </c>
      <c r="H56" s="26"/>
      <c r="I56" s="27"/>
      <c r="J56" s="21"/>
      <c r="K56" s="21"/>
      <c r="L56" s="21"/>
      <c r="M56" s="22"/>
      <c r="N56" s="21"/>
      <c r="O56" s="21"/>
      <c r="P56" s="22"/>
      <c r="AC56" s="9"/>
      <c r="AD56" s="9"/>
      <c r="AE56" s="9"/>
      <c r="AK56" s="114"/>
    </row>
    <row r="57" spans="1:38" ht="12.75" hidden="1" customHeight="1">
      <c r="C57" s="25"/>
      <c r="D57" s="26"/>
      <c r="E57" s="26"/>
      <c r="F57" s="26"/>
      <c r="G57" s="39" t="s">
        <v>123</v>
      </c>
      <c r="H57" s="40"/>
      <c r="I57" s="41"/>
      <c r="M57" s="8"/>
      <c r="P57" s="8"/>
      <c r="AK57" s="114"/>
    </row>
    <row r="58" spans="1:38" ht="12.75" hidden="1" customHeight="1">
      <c r="C58" s="25" t="s">
        <v>124</v>
      </c>
      <c r="D58" s="21"/>
      <c r="E58" s="21"/>
      <c r="F58" s="21"/>
      <c r="G58" s="56">
        <v>1</v>
      </c>
      <c r="H58" s="21"/>
      <c r="I58" s="21"/>
      <c r="J58" s="21"/>
      <c r="K58" s="21"/>
      <c r="L58" s="21"/>
      <c r="M58" s="21"/>
      <c r="N58" s="21"/>
      <c r="O58" s="21"/>
      <c r="P58" s="22"/>
      <c r="AK58" s="114"/>
    </row>
    <row r="59" spans="1:38" ht="12.75" hidden="1" customHeight="1">
      <c r="AF59" s="9"/>
      <c r="AG59" s="9"/>
      <c r="AH59" s="9"/>
      <c r="AI59" s="9"/>
      <c r="AJ59" s="9"/>
      <c r="AK59" s="40"/>
      <c r="AL59" s="9"/>
    </row>
    <row r="60" spans="1:38" ht="12.75" hidden="1" customHeight="1">
      <c r="AK60" s="114"/>
    </row>
    <row r="61" spans="1:38" ht="12.75" hidden="1" customHeight="1">
      <c r="AK61" s="114"/>
    </row>
    <row r="62" spans="1:38" ht="12.75" hidden="1" customHeight="1">
      <c r="C62" s="25" t="s">
        <v>125</v>
      </c>
      <c r="D62" s="30"/>
      <c r="E62" s="30"/>
      <c r="F62" s="30"/>
      <c r="G62" s="22"/>
      <c r="K62" s="25" t="s">
        <v>126</v>
      </c>
      <c r="L62" s="26"/>
      <c r="M62" s="26"/>
      <c r="N62" s="27"/>
      <c r="O62" s="22"/>
      <c r="T62" s="25" t="s">
        <v>127</v>
      </c>
      <c r="U62" s="26"/>
      <c r="V62" s="26"/>
      <c r="W62" s="26"/>
      <c r="X62" s="22"/>
      <c r="AK62" s="114"/>
    </row>
    <row r="63" spans="1:38" ht="12.75" hidden="1" customHeight="1">
      <c r="C63" s="24" t="s">
        <v>67</v>
      </c>
      <c r="D63" s="28"/>
      <c r="E63" s="28"/>
      <c r="F63" s="29"/>
      <c r="G63" s="9" t="s">
        <v>128</v>
      </c>
      <c r="H63" s="35"/>
      <c r="I63" s="35"/>
      <c r="J63" s="35"/>
      <c r="K63" s="25" t="s">
        <v>67</v>
      </c>
      <c r="L63" s="26"/>
      <c r="M63" s="26"/>
      <c r="N63" s="21"/>
      <c r="O63" s="36" t="s">
        <v>129</v>
      </c>
      <c r="P63" s="35"/>
      <c r="Q63" s="35"/>
      <c r="T63" s="24" t="s">
        <v>67</v>
      </c>
      <c r="U63" s="32"/>
      <c r="V63" s="16"/>
      <c r="W63" s="16"/>
      <c r="X63" s="37" t="s">
        <v>129</v>
      </c>
      <c r="AA63" s="9"/>
      <c r="AB63" s="9"/>
      <c r="AK63" s="114"/>
    </row>
    <row r="64" spans="1:38" ht="12.75" hidden="1" customHeight="1">
      <c r="G64" s="44" t="s">
        <v>130</v>
      </c>
      <c r="K64" s="20"/>
      <c r="L64" s="26"/>
      <c r="M64" s="26"/>
      <c r="N64" s="21"/>
      <c r="O64" s="36" t="s">
        <v>131</v>
      </c>
      <c r="T64" s="18"/>
      <c r="U64" s="34"/>
      <c r="V64" s="14"/>
      <c r="W64" s="14"/>
      <c r="X64" s="38" t="s">
        <v>131</v>
      </c>
      <c r="AK64" s="114"/>
    </row>
    <row r="65" spans="3:37" ht="12.75" hidden="1" customHeight="1">
      <c r="C65" s="17"/>
      <c r="F65" s="8"/>
      <c r="G65" s="44" t="s">
        <v>132</v>
      </c>
      <c r="K65" s="25" t="s">
        <v>124</v>
      </c>
      <c r="L65" s="21"/>
      <c r="M65" s="21"/>
      <c r="N65" s="21"/>
      <c r="O65" s="98">
        <v>1</v>
      </c>
      <c r="T65" s="33" t="s">
        <v>124</v>
      </c>
      <c r="U65" s="14"/>
      <c r="V65" s="14"/>
      <c r="W65" s="14"/>
      <c r="X65" s="58">
        <v>1</v>
      </c>
      <c r="AK65" s="114"/>
    </row>
    <row r="66" spans="3:37" ht="12.75" hidden="1" customHeight="1">
      <c r="C66" s="17"/>
      <c r="F66" s="8"/>
      <c r="G66" s="44" t="s">
        <v>133</v>
      </c>
      <c r="AK66" s="114"/>
    </row>
    <row r="67" spans="3:37" ht="12.75" hidden="1" customHeight="1">
      <c r="C67" s="18"/>
      <c r="D67" s="14"/>
      <c r="E67" s="14"/>
      <c r="F67" s="19"/>
      <c r="G67" s="44" t="s">
        <v>134</v>
      </c>
      <c r="AK67" s="114"/>
    </row>
    <row r="68" spans="3:37" ht="12.75" hidden="1" customHeight="1">
      <c r="G68" s="44" t="s">
        <v>135</v>
      </c>
      <c r="AK68" s="114"/>
    </row>
    <row r="69" spans="3:37" ht="12.75" hidden="1" customHeight="1">
      <c r="C69" s="25" t="s">
        <v>124</v>
      </c>
      <c r="D69" s="21"/>
      <c r="E69" s="21"/>
      <c r="F69" s="22"/>
      <c r="G69" s="57">
        <v>1</v>
      </c>
      <c r="AK69" s="114"/>
    </row>
    <row r="70" spans="3:37" ht="12.75" hidden="1" customHeight="1">
      <c r="AK70" s="114"/>
    </row>
    <row r="71" spans="3:37" ht="12.75" hidden="1" customHeight="1">
      <c r="AK71" s="114"/>
    </row>
    <row r="72" spans="3:37" ht="12.75" hidden="1" customHeight="1">
      <c r="AK72" s="114"/>
    </row>
    <row r="73" spans="3:37" ht="12.75" hidden="1" customHeight="1">
      <c r="C73" s="25" t="s">
        <v>136</v>
      </c>
      <c r="D73" s="21"/>
      <c r="E73" s="21"/>
      <c r="F73" s="21"/>
      <c r="G73" s="21"/>
      <c r="H73" s="21"/>
      <c r="I73" s="21"/>
      <c r="J73" s="21"/>
      <c r="K73" s="21"/>
      <c r="L73" s="21"/>
      <c r="M73" s="22"/>
      <c r="N73" s="454" t="e">
        <f>INDEX('Page 3'!AF35:AF44,(G69-1),1)</f>
        <v>#VALUE!</v>
      </c>
      <c r="O73" s="454"/>
      <c r="P73" s="454"/>
      <c r="AK73" s="114"/>
    </row>
    <row r="74" spans="3:37" ht="12.75" hidden="1" customHeight="1">
      <c r="C74" s="23" t="s">
        <v>137</v>
      </c>
      <c r="D74" s="21"/>
      <c r="E74" s="21"/>
      <c r="F74" s="21"/>
      <c r="G74" s="21"/>
      <c r="H74" s="21"/>
      <c r="I74" s="21"/>
      <c r="J74" s="21"/>
      <c r="K74" s="21"/>
      <c r="L74" s="21"/>
      <c r="M74" s="22"/>
      <c r="N74" s="455" t="e">
        <f>INDEX('Page 3'!AC35:AC39,(G69-1),1)</f>
        <v>#VALUE!</v>
      </c>
      <c r="O74" s="455"/>
      <c r="P74" s="455"/>
      <c r="AK74" s="114"/>
    </row>
    <row r="75" spans="3:37" ht="12.75" hidden="1" customHeight="1">
      <c r="AK75" s="114"/>
    </row>
    <row r="76" spans="3:37" ht="12.75" hidden="1" customHeight="1">
      <c r="AK76" s="114"/>
    </row>
    <row r="77" spans="3:37" ht="12.75" hidden="1" customHeight="1">
      <c r="C77" s="25" t="s">
        <v>138</v>
      </c>
      <c r="D77" s="30"/>
      <c r="E77" s="30"/>
      <c r="F77" s="31"/>
      <c r="G77" s="22"/>
      <c r="AK77" s="114"/>
    </row>
    <row r="78" spans="3:37" ht="12.75" hidden="1" customHeight="1">
      <c r="C78" s="24" t="s">
        <v>67</v>
      </c>
      <c r="D78" s="28"/>
      <c r="E78" s="28"/>
      <c r="F78" s="29"/>
      <c r="G78" s="9" t="s">
        <v>128</v>
      </c>
      <c r="AK78" s="114"/>
    </row>
    <row r="79" spans="3:37" ht="12.75" hidden="1" customHeight="1">
      <c r="C79" s="17"/>
      <c r="F79" s="8"/>
      <c r="G79" s="44" t="str">
        <f>IF($G$58=1,"NA","3"" FS")</f>
        <v>NA</v>
      </c>
      <c r="AK79" s="114"/>
    </row>
    <row r="80" spans="3:37" ht="12.75" hidden="1" customHeight="1">
      <c r="C80" s="17"/>
      <c r="F80" s="8"/>
      <c r="G80" s="44" t="str">
        <f>IF($G$58=1,"NA","4"" FS")</f>
        <v>NA</v>
      </c>
      <c r="AK80" s="114"/>
    </row>
    <row r="81" spans="3:37" ht="12.75" hidden="1" customHeight="1">
      <c r="C81" s="18"/>
      <c r="D81" s="14"/>
      <c r="E81" s="14"/>
      <c r="F81" s="19"/>
      <c r="G81" s="44" t="str">
        <f>IF($G$58=1,"NA","6""FS")</f>
        <v>NA</v>
      </c>
      <c r="AK81" s="114"/>
    </row>
    <row r="82" spans="3:37" ht="12.75" hidden="1" customHeight="1">
      <c r="G82" s="44" t="str">
        <f>IF($G$58=1,"NA","8""FS")</f>
        <v>NA</v>
      </c>
      <c r="AK82" s="114"/>
    </row>
    <row r="83" spans="3:37" ht="12.75" hidden="1" customHeight="1">
      <c r="G83" s="44" t="str">
        <f>IF($G$58=1,"NA","10""FS")</f>
        <v>NA</v>
      </c>
      <c r="AK83" s="114"/>
    </row>
    <row r="84" spans="3:37" ht="12.75" hidden="1" customHeight="1">
      <c r="C84" s="25" t="s">
        <v>124</v>
      </c>
      <c r="D84" s="21"/>
      <c r="E84" s="21"/>
      <c r="F84" s="22"/>
      <c r="G84" s="57">
        <v>1</v>
      </c>
      <c r="AK84" s="114"/>
    </row>
    <row r="85" spans="3:37" ht="12.75" hidden="1" customHeight="1">
      <c r="AK85" s="114"/>
    </row>
    <row r="86" spans="3:37" ht="12.75" hidden="1" customHeight="1">
      <c r="C86" s="25" t="s">
        <v>136</v>
      </c>
      <c r="D86" s="21"/>
      <c r="E86" s="21"/>
      <c r="F86" s="21"/>
      <c r="G86" s="21"/>
      <c r="H86" s="21"/>
      <c r="I86" s="21"/>
      <c r="J86" s="21"/>
      <c r="K86" s="21"/>
      <c r="L86" s="21"/>
      <c r="M86" s="22"/>
      <c r="N86" s="452" t="e">
        <f>INDEX('Page 3'!AF40:AF44,(G84-1),1)</f>
        <v>#VALUE!</v>
      </c>
      <c r="O86" s="452"/>
      <c r="P86" s="452"/>
      <c r="AK86" s="114"/>
    </row>
    <row r="87" spans="3:37" ht="12.75" hidden="1" customHeight="1">
      <c r="C87" s="23" t="s">
        <v>137</v>
      </c>
      <c r="D87" s="21"/>
      <c r="E87" s="21"/>
      <c r="F87" s="21"/>
      <c r="G87" s="21"/>
      <c r="H87" s="21"/>
      <c r="I87" s="21"/>
      <c r="J87" s="21"/>
      <c r="K87" s="21"/>
      <c r="L87" s="21"/>
      <c r="M87" s="22"/>
      <c r="N87" s="453" t="e">
        <f>INDEX('Page 3'!AC40:AC44,(G84-1),1)</f>
        <v>#VALUE!</v>
      </c>
      <c r="O87" s="453"/>
      <c r="P87" s="453"/>
      <c r="AK87" s="114"/>
    </row>
    <row r="88" spans="3:37" ht="12.75" customHeight="1">
      <c r="AK88" s="114"/>
    </row>
    <row r="89" spans="3:37" ht="12.75" customHeight="1">
      <c r="AK89" s="114"/>
    </row>
    <row r="90" spans="3:37" ht="12.75" customHeight="1"/>
    <row r="91" spans="3:37" ht="12.75" customHeight="1"/>
    <row r="92" spans="3:37" ht="12.75" customHeight="1"/>
    <row r="93" spans="3:37" ht="12.75" customHeight="1"/>
    <row r="94" spans="3:37" ht="12.75" customHeight="1"/>
    <row r="95" spans="3:37" ht="12.75" customHeight="1"/>
    <row r="96" spans="3:3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sheetData>
  <sheetProtection algorithmName="SHA-512" hashValue="em3SNX9P9EsUd65OGhpodjsTgdhvh2OmaL5QbuZU4cmhlAD51R8g1Cpw/csAzz4IxBuCKx6AT14yLpJw7YcBNg==" saltValue="ybmHVtHWJyWYLjSKMMes5A==" spinCount="100000" sheet="1" objects="1" scenarios="1" selectLockedCells="1"/>
  <mergeCells count="79">
    <mergeCell ref="AG15:AH16"/>
    <mergeCell ref="AI15:AJ16"/>
    <mergeCell ref="AG17:AJ18"/>
    <mergeCell ref="A47:AL48"/>
    <mergeCell ref="H49:N52"/>
    <mergeCell ref="B43:AK44"/>
    <mergeCell ref="AI22:AJ22"/>
    <mergeCell ref="AG22:AH22"/>
    <mergeCell ref="C21:O22"/>
    <mergeCell ref="P21:Q22"/>
    <mergeCell ref="P28:Q28"/>
    <mergeCell ref="B23:B25"/>
    <mergeCell ref="AG20:AH21"/>
    <mergeCell ref="AI20:AJ21"/>
    <mergeCell ref="P26:S27"/>
    <mergeCell ref="P35:S36"/>
    <mergeCell ref="AD6:AK6"/>
    <mergeCell ref="W7:AC7"/>
    <mergeCell ref="AD7:AK7"/>
    <mergeCell ref="K2:V10"/>
    <mergeCell ref="W2:AC3"/>
    <mergeCell ref="AD2:AK3"/>
    <mergeCell ref="W4:AC4"/>
    <mergeCell ref="AD4:AK4"/>
    <mergeCell ref="W5:AC5"/>
    <mergeCell ref="AD5:AK5"/>
    <mergeCell ref="W6:AC6"/>
    <mergeCell ref="C23:O25"/>
    <mergeCell ref="AG19:AH19"/>
    <mergeCell ref="AI19:AJ19"/>
    <mergeCell ref="C15:O15"/>
    <mergeCell ref="C16:O16"/>
    <mergeCell ref="C19:O19"/>
    <mergeCell ref="P23:Q25"/>
    <mergeCell ref="V15:AF16"/>
    <mergeCell ref="V17:AF18"/>
    <mergeCell ref="U15:U16"/>
    <mergeCell ref="U17:U18"/>
    <mergeCell ref="R23:S25"/>
    <mergeCell ref="P15:Q15"/>
    <mergeCell ref="U22:AF22"/>
    <mergeCell ref="U20:AF21"/>
    <mergeCell ref="P16:Q16"/>
    <mergeCell ref="B17:B18"/>
    <mergeCell ref="B21:B22"/>
    <mergeCell ref="C17:O18"/>
    <mergeCell ref="P20:Q20"/>
    <mergeCell ref="R17:S18"/>
    <mergeCell ref="R21:S22"/>
    <mergeCell ref="C20:O20"/>
    <mergeCell ref="P19:Q19"/>
    <mergeCell ref="P17:Q18"/>
    <mergeCell ref="B26:B27"/>
    <mergeCell ref="AI29:AJ30"/>
    <mergeCell ref="U33:AF35"/>
    <mergeCell ref="AG33:AJ35"/>
    <mergeCell ref="B40:AK42"/>
    <mergeCell ref="P29:Q29"/>
    <mergeCell ref="B31:O32"/>
    <mergeCell ref="C26:O27"/>
    <mergeCell ref="B33:O34"/>
    <mergeCell ref="B35:O36"/>
    <mergeCell ref="U31:AF32"/>
    <mergeCell ref="P33:S34"/>
    <mergeCell ref="R28:S28"/>
    <mergeCell ref="U27:AJ28"/>
    <mergeCell ref="N86:P86"/>
    <mergeCell ref="N87:P87"/>
    <mergeCell ref="N73:P73"/>
    <mergeCell ref="N74:P74"/>
    <mergeCell ref="A49:G52"/>
    <mergeCell ref="AH49:AL52"/>
    <mergeCell ref="AC49:AG52"/>
    <mergeCell ref="V49:AB52"/>
    <mergeCell ref="O49:U52"/>
    <mergeCell ref="R29:S29"/>
    <mergeCell ref="U29:AF30"/>
    <mergeCell ref="AG29:AH30"/>
    <mergeCell ref="B45:AK46"/>
  </mergeCells>
  <conditionalFormatting sqref="U27:AJ35">
    <cfRule type="expression" dxfId="7" priority="2">
      <formula>$G$58=1</formula>
    </cfRule>
  </conditionalFormatting>
  <printOptions horizontalCentered="1"/>
  <pageMargins left="0.25" right="0.25" top="0.5" bottom="0.5" header="0.3" footer="0.3"/>
  <pageSetup orientation="portrait" r:id="rId1"/>
  <headerFooter>
    <oddFooter>&amp;L&amp;8Page 2&amp;C&amp;8Rev. Date: May 2026&amp;R&amp;8Version: L3.2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60" r:id="rId4" name="Drop Down 24">
              <controlPr defaultSize="0" autoLine="0" autoPict="0">
                <anchor>
                  <from>
                    <xdr:col>15</xdr:col>
                    <xdr:colOff>19050</xdr:colOff>
                    <xdr:row>30</xdr:row>
                    <xdr:rowOff>85725</xdr:rowOff>
                  </from>
                  <to>
                    <xdr:col>18</xdr:col>
                    <xdr:colOff>95250</xdr:colOff>
                    <xdr:row>31</xdr:row>
                    <xdr:rowOff>104775</xdr:rowOff>
                  </to>
                </anchor>
              </controlPr>
            </control>
          </mc:Choice>
        </mc:AlternateContent>
        <mc:AlternateContent xmlns:mc="http://schemas.openxmlformats.org/markup-compatibility/2006">
          <mc:Choice Requires="x14">
            <control shapeId="14361" r:id="rId5" name="Drop Down 25">
              <controlPr defaultSize="0" autoLine="0" autoPict="0">
                <anchor>
                  <from>
                    <xdr:col>32</xdr:col>
                    <xdr:colOff>47625</xdr:colOff>
                    <xdr:row>16</xdr:row>
                    <xdr:rowOff>85725</xdr:rowOff>
                  </from>
                  <to>
                    <xdr:col>35</xdr:col>
                    <xdr:colOff>171450</xdr:colOff>
                    <xdr:row>17</xdr:row>
                    <xdr:rowOff>104775</xdr:rowOff>
                  </to>
                </anchor>
              </controlPr>
            </control>
          </mc:Choice>
        </mc:AlternateContent>
        <mc:AlternateContent xmlns:mc="http://schemas.openxmlformats.org/markup-compatibility/2006">
          <mc:Choice Requires="x14">
            <control shapeId="14362" r:id="rId6" name="Drop Down 26">
              <controlPr defaultSize="0" autoLine="0" autoPict="0">
                <anchor>
                  <from>
                    <xdr:col>15</xdr:col>
                    <xdr:colOff>38100</xdr:colOff>
                    <xdr:row>25</xdr:row>
                    <xdr:rowOff>66675</xdr:rowOff>
                  </from>
                  <to>
                    <xdr:col>18</xdr:col>
                    <xdr:colOff>114300</xdr:colOff>
                    <xdr:row>26</xdr:row>
                    <xdr:rowOff>85725</xdr:rowOff>
                  </to>
                </anchor>
              </controlPr>
            </control>
          </mc:Choice>
        </mc:AlternateContent>
        <mc:AlternateContent xmlns:mc="http://schemas.openxmlformats.org/markup-compatibility/2006">
          <mc:Choice Requires="x14">
            <control shapeId="14369" r:id="rId7" name="Drop Down 33">
              <controlPr defaultSize="0" autoLine="0" autoPict="0">
                <anchor>
                  <from>
                    <xdr:col>10</xdr:col>
                    <xdr:colOff>104775</xdr:colOff>
                    <xdr:row>11</xdr:row>
                    <xdr:rowOff>19050</xdr:rowOff>
                  </from>
                  <to>
                    <xdr:col>22</xdr:col>
                    <xdr:colOff>133350</xdr:colOff>
                    <xdr:row>11</xdr:row>
                    <xdr:rowOff>200025</xdr:rowOff>
                  </to>
                </anchor>
              </controlPr>
            </control>
          </mc:Choice>
        </mc:AlternateContent>
        <mc:AlternateContent xmlns:mc="http://schemas.openxmlformats.org/markup-compatibility/2006">
          <mc:Choice Requires="x14">
            <control shapeId="14381" r:id="rId8" name="Drop Down 45">
              <controlPr defaultSize="0" autoLine="0" autoPict="0">
                <anchor>
                  <from>
                    <xdr:col>32</xdr:col>
                    <xdr:colOff>47625</xdr:colOff>
                    <xdr:row>30</xdr:row>
                    <xdr:rowOff>28575</xdr:rowOff>
                  </from>
                  <to>
                    <xdr:col>35</xdr:col>
                    <xdr:colOff>171450</xdr:colOff>
                    <xdr:row>31</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50"/>
  </sheetPr>
  <dimension ref="A1:AO125"/>
  <sheetViews>
    <sheetView showGridLines="0" view="pageLayout" topLeftCell="A6" zoomScaleNormal="102" workbookViewId="0">
      <selection activeCell="AE22" sqref="AE22:AH22"/>
    </sheetView>
  </sheetViews>
  <sheetFormatPr defaultColWidth="2.7109375" defaultRowHeight="0" customHeight="1" zeroHeight="1"/>
  <cols>
    <col min="1" max="13" width="2.7109375" style="4"/>
    <col min="14" max="16" width="2.7109375" style="4" customWidth="1"/>
    <col min="17" max="17" width="2.7109375" style="4"/>
    <col min="18" max="19" width="2.7109375" style="4" customWidth="1"/>
    <col min="20" max="21" width="2.7109375" style="4"/>
    <col min="22" max="24" width="2.7109375" style="4" customWidth="1"/>
    <col min="25" max="31" width="2.7109375" style="4"/>
    <col min="32" max="35" width="2.7109375" style="4" customWidth="1"/>
    <col min="36" max="36" width="2.7109375" style="4"/>
    <col min="37" max="37" width="2.7109375" style="5"/>
    <col min="38" max="16384" width="2.7109375" style="4"/>
  </cols>
  <sheetData>
    <row r="1" spans="1:38" ht="14.25" customHeight="1" thickTop="1">
      <c r="A1" s="100"/>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2"/>
      <c r="AL1" s="103"/>
    </row>
    <row r="2" spans="1:38" ht="14.25" customHeight="1">
      <c r="A2" s="104"/>
      <c r="B2" s="15"/>
      <c r="C2" s="16"/>
      <c r="D2" s="16"/>
      <c r="E2" s="16"/>
      <c r="F2" s="16"/>
      <c r="G2" s="16"/>
      <c r="H2" s="16"/>
      <c r="I2" s="16"/>
      <c r="J2" s="16"/>
      <c r="K2" s="572" t="s">
        <v>139</v>
      </c>
      <c r="L2" s="573"/>
      <c r="M2" s="573"/>
      <c r="N2" s="573"/>
      <c r="O2" s="573"/>
      <c r="P2" s="573"/>
      <c r="Q2" s="573"/>
      <c r="R2" s="573"/>
      <c r="S2" s="573"/>
      <c r="T2" s="573"/>
      <c r="U2" s="573"/>
      <c r="V2" s="574"/>
      <c r="W2" s="581" t="s">
        <v>4</v>
      </c>
      <c r="X2" s="581"/>
      <c r="Y2" s="581"/>
      <c r="Z2" s="581"/>
      <c r="AA2" s="581"/>
      <c r="AB2" s="581"/>
      <c r="AC2" s="582"/>
      <c r="AD2" s="585" t="str">
        <f>IF('Page 1'!AD2="","",'Page 1'!AD2)</f>
        <v/>
      </c>
      <c r="AE2" s="586"/>
      <c r="AF2" s="586"/>
      <c r="AG2" s="586"/>
      <c r="AH2" s="586"/>
      <c r="AI2" s="586"/>
      <c r="AJ2" s="586"/>
      <c r="AK2" s="587"/>
      <c r="AL2" s="105"/>
    </row>
    <row r="3" spans="1:38" ht="14.25" customHeight="1">
      <c r="A3" s="104"/>
      <c r="B3" s="17"/>
      <c r="K3" s="575"/>
      <c r="L3" s="576"/>
      <c r="M3" s="576"/>
      <c r="N3" s="576"/>
      <c r="O3" s="576"/>
      <c r="P3" s="576"/>
      <c r="Q3" s="576"/>
      <c r="R3" s="576"/>
      <c r="S3" s="576"/>
      <c r="T3" s="576"/>
      <c r="U3" s="576"/>
      <c r="V3" s="577"/>
      <c r="W3" s="583"/>
      <c r="X3" s="583"/>
      <c r="Y3" s="583"/>
      <c r="Z3" s="583"/>
      <c r="AA3" s="583"/>
      <c r="AB3" s="583"/>
      <c r="AC3" s="584"/>
      <c r="AD3" s="588"/>
      <c r="AE3" s="589"/>
      <c r="AF3" s="589"/>
      <c r="AG3" s="589"/>
      <c r="AH3" s="589"/>
      <c r="AI3" s="589"/>
      <c r="AJ3" s="589"/>
      <c r="AK3" s="590"/>
      <c r="AL3" s="105"/>
    </row>
    <row r="4" spans="1:38" ht="14.25" customHeight="1">
      <c r="A4" s="104"/>
      <c r="B4" s="17"/>
      <c r="K4" s="575"/>
      <c r="L4" s="576"/>
      <c r="M4" s="576"/>
      <c r="N4" s="576"/>
      <c r="O4" s="576"/>
      <c r="P4" s="576"/>
      <c r="Q4" s="576"/>
      <c r="R4" s="576"/>
      <c r="S4" s="576"/>
      <c r="T4" s="576"/>
      <c r="U4" s="576"/>
      <c r="V4" s="577"/>
      <c r="W4" s="591" t="s">
        <v>5</v>
      </c>
      <c r="X4" s="591"/>
      <c r="Y4" s="591"/>
      <c r="Z4" s="591"/>
      <c r="AA4" s="591"/>
      <c r="AB4" s="591"/>
      <c r="AC4" s="592"/>
      <c r="AD4" s="564" t="str">
        <f>IF('Page 1'!AD4="","",'Page 1'!AD4)</f>
        <v/>
      </c>
      <c r="AE4" s="565"/>
      <c r="AF4" s="565"/>
      <c r="AG4" s="565"/>
      <c r="AH4" s="565"/>
      <c r="AI4" s="565"/>
      <c r="AJ4" s="565"/>
      <c r="AK4" s="566"/>
      <c r="AL4" s="105"/>
    </row>
    <row r="5" spans="1:38" ht="14.25" customHeight="1">
      <c r="A5" s="104"/>
      <c r="B5" s="17"/>
      <c r="K5" s="575"/>
      <c r="L5" s="576"/>
      <c r="M5" s="576"/>
      <c r="N5" s="576"/>
      <c r="O5" s="576"/>
      <c r="P5" s="576"/>
      <c r="Q5" s="576"/>
      <c r="R5" s="576"/>
      <c r="S5" s="576"/>
      <c r="T5" s="576"/>
      <c r="U5" s="576"/>
      <c r="V5" s="577"/>
      <c r="W5" s="591" t="s">
        <v>6</v>
      </c>
      <c r="X5" s="591"/>
      <c r="Y5" s="591"/>
      <c r="Z5" s="591"/>
      <c r="AA5" s="591"/>
      <c r="AB5" s="591"/>
      <c r="AC5" s="592"/>
      <c r="AD5" s="564" t="str">
        <f>IF('Page 1'!AD5="","",'Page 1'!AD5)</f>
        <v/>
      </c>
      <c r="AE5" s="565"/>
      <c r="AF5" s="565"/>
      <c r="AG5" s="565"/>
      <c r="AH5" s="565"/>
      <c r="AI5" s="565"/>
      <c r="AJ5" s="565"/>
      <c r="AK5" s="566"/>
      <c r="AL5" s="105"/>
    </row>
    <row r="6" spans="1:38" ht="14.25" customHeight="1">
      <c r="A6" s="104"/>
      <c r="B6" s="17"/>
      <c r="K6" s="575"/>
      <c r="L6" s="576"/>
      <c r="M6" s="576"/>
      <c r="N6" s="576"/>
      <c r="O6" s="576"/>
      <c r="P6" s="576"/>
      <c r="Q6" s="576"/>
      <c r="R6" s="576"/>
      <c r="S6" s="576"/>
      <c r="T6" s="576"/>
      <c r="U6" s="576"/>
      <c r="V6" s="577"/>
      <c r="W6" s="593" t="s">
        <v>7</v>
      </c>
      <c r="X6" s="593"/>
      <c r="Y6" s="593"/>
      <c r="Z6" s="593"/>
      <c r="AA6" s="593"/>
      <c r="AB6" s="593"/>
      <c r="AC6" s="594"/>
      <c r="AD6" s="564" t="str">
        <f>IF('Page 1'!AD6="","",'Page 1'!AD6)</f>
        <v/>
      </c>
      <c r="AE6" s="565"/>
      <c r="AF6" s="565"/>
      <c r="AG6" s="565"/>
      <c r="AH6" s="565"/>
      <c r="AI6" s="565"/>
      <c r="AJ6" s="565"/>
      <c r="AK6" s="566"/>
      <c r="AL6" s="105"/>
    </row>
    <row r="7" spans="1:38" ht="14.25" customHeight="1">
      <c r="A7" s="104"/>
      <c r="B7" s="17"/>
      <c r="K7" s="575"/>
      <c r="L7" s="576"/>
      <c r="M7" s="576"/>
      <c r="N7" s="576"/>
      <c r="O7" s="576"/>
      <c r="P7" s="576"/>
      <c r="Q7" s="576"/>
      <c r="R7" s="576"/>
      <c r="S7" s="576"/>
      <c r="T7" s="576"/>
      <c r="U7" s="576"/>
      <c r="V7" s="577"/>
      <c r="W7" s="567" t="s">
        <v>8</v>
      </c>
      <c r="X7" s="567"/>
      <c r="Y7" s="567"/>
      <c r="Z7" s="567"/>
      <c r="AA7" s="567"/>
      <c r="AB7" s="567"/>
      <c r="AC7" s="568"/>
      <c r="AD7" s="569" t="str">
        <f>IF('Page 1'!AD7="","",'Page 1'!AD7)</f>
        <v/>
      </c>
      <c r="AE7" s="570"/>
      <c r="AF7" s="570"/>
      <c r="AG7" s="570"/>
      <c r="AH7" s="570"/>
      <c r="AI7" s="570"/>
      <c r="AJ7" s="570"/>
      <c r="AK7" s="571"/>
      <c r="AL7" s="105"/>
    </row>
    <row r="8" spans="1:38" ht="14.25" customHeight="1">
      <c r="A8" s="104"/>
      <c r="B8" s="17"/>
      <c r="K8" s="575"/>
      <c r="L8" s="576"/>
      <c r="M8" s="576"/>
      <c r="N8" s="576"/>
      <c r="O8" s="576"/>
      <c r="P8" s="576"/>
      <c r="Q8" s="576"/>
      <c r="R8" s="576"/>
      <c r="S8" s="576"/>
      <c r="T8" s="576"/>
      <c r="U8" s="576"/>
      <c r="V8" s="577"/>
      <c r="W8" s="177"/>
      <c r="X8" s="178"/>
      <c r="Y8" s="16"/>
      <c r="Z8" s="16"/>
      <c r="AA8" s="16"/>
      <c r="AB8" s="16"/>
      <c r="AC8" s="16"/>
      <c r="AD8" s="178"/>
      <c r="AE8" s="178"/>
      <c r="AF8" s="16"/>
      <c r="AG8" s="16"/>
      <c r="AH8" s="16"/>
      <c r="AI8" s="16"/>
      <c r="AJ8" s="16"/>
      <c r="AK8" s="97"/>
      <c r="AL8" s="105"/>
    </row>
    <row r="9" spans="1:38" ht="14.25" customHeight="1">
      <c r="A9" s="104"/>
      <c r="B9" s="17"/>
      <c r="K9" s="575"/>
      <c r="L9" s="576"/>
      <c r="M9" s="576"/>
      <c r="N9" s="576"/>
      <c r="O9" s="576"/>
      <c r="P9" s="576"/>
      <c r="Q9" s="576"/>
      <c r="R9" s="576"/>
      <c r="S9" s="576"/>
      <c r="T9" s="576"/>
      <c r="U9" s="576"/>
      <c r="V9" s="577"/>
      <c r="W9" s="17"/>
      <c r="X9" s="9"/>
      <c r="AE9" s="797"/>
      <c r="AF9" s="798"/>
      <c r="AG9" s="9"/>
      <c r="AH9" s="232" t="s">
        <v>9</v>
      </c>
      <c r="AI9" s="179"/>
      <c r="AJ9" s="179"/>
      <c r="AK9" s="180"/>
      <c r="AL9" s="105"/>
    </row>
    <row r="10" spans="1:38" ht="14.25" customHeight="1">
      <c r="A10" s="104"/>
      <c r="B10" s="18"/>
      <c r="C10" s="14"/>
      <c r="D10" s="14"/>
      <c r="E10" s="14"/>
      <c r="F10" s="14"/>
      <c r="G10" s="14"/>
      <c r="H10" s="14"/>
      <c r="I10" s="14"/>
      <c r="J10" s="19"/>
      <c r="K10" s="578"/>
      <c r="L10" s="579"/>
      <c r="M10" s="579"/>
      <c r="N10" s="579"/>
      <c r="O10" s="579"/>
      <c r="P10" s="579"/>
      <c r="Q10" s="579"/>
      <c r="R10" s="579"/>
      <c r="S10" s="579"/>
      <c r="T10" s="579"/>
      <c r="U10" s="579"/>
      <c r="V10" s="580"/>
      <c r="W10" s="18"/>
      <c r="X10" s="34"/>
      <c r="Y10" s="14"/>
      <c r="Z10" s="14"/>
      <c r="AA10" s="14"/>
      <c r="AB10" s="14"/>
      <c r="AC10" s="14"/>
      <c r="AD10" s="14"/>
      <c r="AE10" s="181"/>
      <c r="AF10" s="181"/>
      <c r="AG10" s="181"/>
      <c r="AH10" s="181"/>
      <c r="AI10" s="181"/>
      <c r="AJ10" s="181"/>
      <c r="AK10" s="182"/>
      <c r="AL10" s="105"/>
    </row>
    <row r="11" spans="1:38" ht="14.25" customHeight="1">
      <c r="A11" s="104"/>
      <c r="E11" s="184"/>
      <c r="F11" s="185"/>
      <c r="G11" s="185"/>
      <c r="H11" s="185"/>
      <c r="I11" s="185"/>
      <c r="L11" s="762"/>
      <c r="M11" s="762"/>
      <c r="N11" s="762"/>
      <c r="O11" s="762"/>
      <c r="P11" s="762"/>
      <c r="Q11" s="762"/>
      <c r="R11" s="762"/>
      <c r="S11" s="762"/>
      <c r="T11" s="762"/>
      <c r="V11" s="184"/>
      <c r="Z11" s="762"/>
      <c r="AA11" s="762"/>
      <c r="AB11" s="762"/>
      <c r="AD11" s="184"/>
      <c r="AE11" s="185"/>
      <c r="AG11" s="762"/>
      <c r="AH11" s="762"/>
      <c r="AI11" s="762"/>
      <c r="AJ11" s="185"/>
      <c r="AK11" s="185"/>
      <c r="AL11" s="105"/>
    </row>
    <row r="12" spans="1:38" ht="14.25" customHeight="1">
      <c r="A12" s="104"/>
      <c r="B12" s="801" t="s">
        <v>140</v>
      </c>
      <c r="C12" s="802"/>
      <c r="D12" s="802"/>
      <c r="E12" s="802"/>
      <c r="F12" s="802"/>
      <c r="G12" s="802"/>
      <c r="H12" s="802"/>
      <c r="I12" s="802"/>
      <c r="J12" s="802"/>
      <c r="K12" s="802"/>
      <c r="L12" s="802"/>
      <c r="M12" s="802"/>
      <c r="N12" s="802"/>
      <c r="O12" s="802"/>
      <c r="P12" s="802"/>
      <c r="Q12" s="803"/>
      <c r="R12" s="233"/>
      <c r="S12" s="808" t="s">
        <v>141</v>
      </c>
      <c r="T12" s="809"/>
      <c r="U12" s="809"/>
      <c r="V12" s="809"/>
      <c r="W12" s="809"/>
      <c r="X12" s="809"/>
      <c r="Y12" s="809"/>
      <c r="Z12" s="809"/>
      <c r="AA12" s="809"/>
      <c r="AB12" s="809"/>
      <c r="AC12" s="809"/>
      <c r="AD12" s="809"/>
      <c r="AE12" s="809"/>
      <c r="AF12" s="810"/>
      <c r="AG12" s="810"/>
      <c r="AH12" s="810"/>
      <c r="AI12" s="810"/>
      <c r="AJ12" s="811"/>
      <c r="AK12" s="233"/>
      <c r="AL12" s="105"/>
    </row>
    <row r="13" spans="1:38" ht="14.25" customHeight="1">
      <c r="A13" s="104"/>
      <c r="B13" s="804"/>
      <c r="C13" s="805"/>
      <c r="D13" s="805"/>
      <c r="E13" s="805"/>
      <c r="F13" s="805"/>
      <c r="G13" s="805"/>
      <c r="H13" s="805"/>
      <c r="I13" s="805"/>
      <c r="J13" s="805"/>
      <c r="K13" s="805"/>
      <c r="L13" s="805"/>
      <c r="M13" s="805"/>
      <c r="N13" s="805"/>
      <c r="O13" s="805"/>
      <c r="P13" s="806"/>
      <c r="Q13" s="807"/>
      <c r="S13" s="234" t="s">
        <v>142</v>
      </c>
      <c r="T13" s="235"/>
      <c r="U13" s="235"/>
      <c r="V13" s="235"/>
      <c r="W13" s="235"/>
      <c r="X13" s="235"/>
      <c r="Y13" s="235"/>
      <c r="Z13" s="235"/>
      <c r="AA13" s="235"/>
      <c r="AB13" s="235"/>
      <c r="AC13" s="235"/>
      <c r="AD13" s="235"/>
      <c r="AE13" s="235"/>
      <c r="AF13" s="767"/>
      <c r="AG13" s="768"/>
      <c r="AH13" s="768"/>
      <c r="AI13" s="768"/>
      <c r="AJ13" s="769"/>
      <c r="AK13" s="233"/>
      <c r="AL13" s="105"/>
    </row>
    <row r="14" spans="1:38" ht="14.25" customHeight="1">
      <c r="A14" s="104"/>
      <c r="B14" s="17"/>
      <c r="C14" s="236"/>
      <c r="D14" s="236"/>
      <c r="E14" s="236"/>
      <c r="F14" s="236"/>
      <c r="G14" s="236"/>
      <c r="H14" s="236"/>
      <c r="I14" s="236"/>
      <c r="J14" s="236"/>
      <c r="K14" s="236"/>
      <c r="L14" s="793" t="s">
        <v>143</v>
      </c>
      <c r="M14" s="794"/>
      <c r="N14" s="237" t="s">
        <v>144</v>
      </c>
      <c r="O14" s="238"/>
      <c r="P14" s="789" t="s">
        <v>145</v>
      </c>
      <c r="Q14" s="790"/>
      <c r="S14" s="239" t="s">
        <v>146</v>
      </c>
      <c r="T14" s="240"/>
      <c r="U14" s="240"/>
      <c r="V14" s="240"/>
      <c r="W14" s="240"/>
      <c r="X14" s="240"/>
      <c r="Y14" s="240"/>
      <c r="Z14" s="240"/>
      <c r="AA14" s="240"/>
      <c r="AB14" s="240"/>
      <c r="AC14" s="240"/>
      <c r="AD14" s="240"/>
      <c r="AE14" s="240"/>
      <c r="AF14" s="770"/>
      <c r="AG14" s="771"/>
      <c r="AH14" s="771"/>
      <c r="AI14" s="771"/>
      <c r="AJ14" s="772"/>
      <c r="AK14" s="241"/>
      <c r="AL14" s="105"/>
    </row>
    <row r="15" spans="1:38" ht="14.25" customHeight="1">
      <c r="A15" s="104"/>
      <c r="B15" s="242" t="s">
        <v>77</v>
      </c>
      <c r="C15" s="243" t="s">
        <v>147</v>
      </c>
      <c r="D15" s="244"/>
      <c r="E15" s="244"/>
      <c r="F15" s="244"/>
      <c r="G15" s="240"/>
      <c r="H15" s="240"/>
      <c r="I15" s="245"/>
      <c r="J15" s="245"/>
      <c r="K15" s="245"/>
      <c r="L15" s="776"/>
      <c r="M15" s="776"/>
      <c r="N15" s="776"/>
      <c r="O15" s="776"/>
      <c r="P15" s="791"/>
      <c r="Q15" s="792"/>
      <c r="S15" s="246" t="s">
        <v>148</v>
      </c>
      <c r="T15" s="247"/>
      <c r="U15" s="247"/>
      <c r="V15" s="247"/>
      <c r="W15" s="247"/>
      <c r="X15" s="247"/>
      <c r="Y15" s="247"/>
      <c r="Z15" s="247"/>
      <c r="AA15" s="247"/>
      <c r="AB15" s="247"/>
      <c r="AC15" s="247"/>
      <c r="AD15" s="247"/>
      <c r="AE15" s="247"/>
      <c r="AF15" s="773"/>
      <c r="AG15" s="774"/>
      <c r="AH15" s="774"/>
      <c r="AI15" s="774"/>
      <c r="AJ15" s="775"/>
      <c r="AK15" s="248"/>
      <c r="AL15" s="105"/>
    </row>
    <row r="16" spans="1:38" ht="14.25" customHeight="1">
      <c r="A16" s="104"/>
      <c r="B16" s="242" t="s">
        <v>83</v>
      </c>
      <c r="C16" s="243" t="s">
        <v>149</v>
      </c>
      <c r="D16" s="244"/>
      <c r="E16" s="244"/>
      <c r="F16" s="244"/>
      <c r="G16" s="240"/>
      <c r="H16" s="240"/>
      <c r="I16" s="245"/>
      <c r="J16" s="245"/>
      <c r="K16" s="245"/>
      <c r="L16" s="783">
        <f>'Page 2'!P29</f>
        <v>0</v>
      </c>
      <c r="M16" s="784"/>
      <c r="N16" s="783">
        <f>'Page 2'!AG22</f>
        <v>0</v>
      </c>
      <c r="O16" s="820"/>
      <c r="P16" s="812" t="str">
        <f>'Page 2'!AG29</f>
        <v>NA</v>
      </c>
      <c r="Q16" s="813"/>
      <c r="AK16" s="248"/>
      <c r="AL16" s="105"/>
    </row>
    <row r="17" spans="1:38" ht="14.25" customHeight="1">
      <c r="A17" s="104"/>
      <c r="B17" s="242" t="s">
        <v>85</v>
      </c>
      <c r="C17" s="243" t="s">
        <v>150</v>
      </c>
      <c r="D17" s="249"/>
      <c r="E17" s="244"/>
      <c r="F17" s="244"/>
      <c r="G17" s="244"/>
      <c r="H17" s="244"/>
      <c r="I17" s="245"/>
      <c r="J17" s="245"/>
      <c r="K17" s="245"/>
      <c r="L17" s="785"/>
      <c r="M17" s="786"/>
      <c r="N17" s="817"/>
      <c r="O17" s="818"/>
      <c r="P17" s="750"/>
      <c r="Q17" s="751"/>
      <c r="S17" s="821" t="s">
        <v>151</v>
      </c>
      <c r="T17" s="822"/>
      <c r="U17" s="822"/>
      <c r="V17" s="822"/>
      <c r="W17" s="822"/>
      <c r="X17" s="822"/>
      <c r="Y17" s="822"/>
      <c r="Z17" s="822"/>
      <c r="AA17" s="822"/>
      <c r="AB17" s="822"/>
      <c r="AC17" s="822"/>
      <c r="AD17" s="822"/>
      <c r="AE17" s="822"/>
      <c r="AF17" s="822"/>
      <c r="AG17" s="822"/>
      <c r="AH17" s="822"/>
      <c r="AI17" s="822"/>
      <c r="AJ17" s="823"/>
      <c r="AK17" s="250"/>
      <c r="AL17" s="105"/>
    </row>
    <row r="18" spans="1:38" ht="14.25" customHeight="1">
      <c r="A18" s="104"/>
      <c r="B18" s="242" t="s">
        <v>89</v>
      </c>
      <c r="C18" s="243" t="s">
        <v>152</v>
      </c>
      <c r="D18" s="251"/>
      <c r="E18" s="245"/>
      <c r="F18" s="244"/>
      <c r="G18" s="244"/>
      <c r="H18" s="244"/>
      <c r="I18" s="245"/>
      <c r="J18" s="245"/>
      <c r="K18" s="245"/>
      <c r="L18" s="787"/>
      <c r="M18" s="788"/>
      <c r="N18" s="815"/>
      <c r="O18" s="816"/>
      <c r="P18" s="791"/>
      <c r="Q18" s="792"/>
      <c r="S18" s="15"/>
      <c r="T18" s="235"/>
      <c r="U18" s="235"/>
      <c r="V18" s="235"/>
      <c r="W18" s="235"/>
      <c r="X18" s="235"/>
      <c r="Y18" s="235"/>
      <c r="Z18" s="235"/>
      <c r="AA18" s="235"/>
      <c r="AB18" s="235"/>
      <c r="AC18" s="235"/>
      <c r="AD18" s="252"/>
      <c r="AE18" s="237" t="s">
        <v>143</v>
      </c>
      <c r="AF18" s="237"/>
      <c r="AG18" s="237" t="s">
        <v>144</v>
      </c>
      <c r="AH18" s="238"/>
      <c r="AI18" s="789" t="s">
        <v>145</v>
      </c>
      <c r="AJ18" s="790"/>
      <c r="AK18" s="250"/>
      <c r="AL18" s="105"/>
    </row>
    <row r="19" spans="1:38" ht="14.25" customHeight="1">
      <c r="A19" s="104"/>
      <c r="B19" s="242" t="s">
        <v>93</v>
      </c>
      <c r="C19" s="243" t="s">
        <v>153</v>
      </c>
      <c r="D19" s="251"/>
      <c r="E19" s="245"/>
      <c r="F19" s="244"/>
      <c r="G19" s="244"/>
      <c r="H19" s="244"/>
      <c r="I19" s="245"/>
      <c r="J19" s="245"/>
      <c r="K19" s="245"/>
      <c r="L19" s="763" t="str">
        <f>IFERROR(4.52*L15*((L16/L18)^1.85)*(1/L17^4.87)," ")</f>
        <v xml:space="preserve"> </v>
      </c>
      <c r="M19" s="764"/>
      <c r="N19" s="763" t="str">
        <f>IFERROR(4.52*N15*((N16/N18)^1.85)*(1/N17^4.87)," ")</f>
        <v xml:space="preserve"> </v>
      </c>
      <c r="O19" s="819"/>
      <c r="P19" s="814" t="str">
        <f>IFERROR(4.52*P15*((P16/P18)^1.85)*(1/P17^4.87)," ")</f>
        <v xml:space="preserve"> </v>
      </c>
      <c r="Q19" s="660"/>
      <c r="S19" s="555" t="s">
        <v>80</v>
      </c>
      <c r="T19" s="779" t="s">
        <v>154</v>
      </c>
      <c r="U19" s="649"/>
      <c r="V19" s="649"/>
      <c r="W19" s="649"/>
      <c r="X19" s="649"/>
      <c r="Y19" s="649"/>
      <c r="Z19" s="649"/>
      <c r="AA19" s="649"/>
      <c r="AB19" s="649"/>
      <c r="AC19" s="780"/>
      <c r="AD19" s="254"/>
      <c r="AE19" s="777"/>
      <c r="AF19" s="777"/>
      <c r="AG19" s="777"/>
      <c r="AH19" s="777"/>
      <c r="AI19" s="797"/>
      <c r="AJ19" s="824"/>
      <c r="AK19" s="255"/>
      <c r="AL19" s="105"/>
    </row>
    <row r="20" spans="1:38" ht="14.25" customHeight="1">
      <c r="A20" s="104"/>
      <c r="B20" s="242" t="s">
        <v>96</v>
      </c>
      <c r="C20" s="256" t="s">
        <v>155</v>
      </c>
      <c r="D20" s="240"/>
      <c r="E20" s="240"/>
      <c r="F20" s="240"/>
      <c r="G20" s="240"/>
      <c r="H20" s="240"/>
      <c r="I20" s="240"/>
      <c r="J20" s="240"/>
      <c r="K20" s="240"/>
      <c r="L20" s="757"/>
      <c r="M20" s="757"/>
      <c r="N20" s="757"/>
      <c r="O20" s="757"/>
      <c r="P20" s="750"/>
      <c r="Q20" s="751"/>
      <c r="S20" s="554"/>
      <c r="T20" s="781"/>
      <c r="U20" s="655"/>
      <c r="V20" s="655"/>
      <c r="W20" s="655"/>
      <c r="X20" s="655"/>
      <c r="Y20" s="655"/>
      <c r="Z20" s="655"/>
      <c r="AA20" s="655"/>
      <c r="AB20" s="655"/>
      <c r="AC20" s="782"/>
      <c r="AD20" s="258"/>
      <c r="AE20" s="778"/>
      <c r="AF20" s="778"/>
      <c r="AG20" s="778"/>
      <c r="AH20" s="778"/>
      <c r="AI20" s="797"/>
      <c r="AJ20" s="824"/>
      <c r="AK20" s="255"/>
      <c r="AL20" s="105"/>
    </row>
    <row r="21" spans="1:38" ht="14.25" customHeight="1">
      <c r="A21" s="104"/>
      <c r="B21" s="242" t="s">
        <v>99</v>
      </c>
      <c r="C21" s="256" t="s">
        <v>156</v>
      </c>
      <c r="D21" s="240"/>
      <c r="E21" s="240"/>
      <c r="F21" s="240"/>
      <c r="G21" s="240"/>
      <c r="H21" s="240"/>
      <c r="I21" s="240"/>
      <c r="J21" s="240"/>
      <c r="K21" s="240"/>
      <c r="L21" s="799" t="str">
        <f>IFERROR(SUM(L19+L20), " ")</f>
        <v xml:space="preserve"> </v>
      </c>
      <c r="M21" s="800"/>
      <c r="N21" s="799" t="str">
        <f>IFERROR(N19+N20," ")</f>
        <v xml:space="preserve"> </v>
      </c>
      <c r="O21" s="825"/>
      <c r="P21" s="795" t="str">
        <f>IFERROR(P19+P20," ")</f>
        <v xml:space="preserve"> </v>
      </c>
      <c r="Q21" s="796"/>
      <c r="S21" s="242" t="s">
        <v>87</v>
      </c>
      <c r="T21" s="259" t="s">
        <v>157</v>
      </c>
      <c r="U21" s="243"/>
      <c r="V21" s="243"/>
      <c r="W21" s="243"/>
      <c r="X21" s="243"/>
      <c r="Y21" s="243"/>
      <c r="Z21" s="243"/>
      <c r="AA21" s="243"/>
      <c r="AB21" s="243"/>
      <c r="AC21" s="243"/>
      <c r="AD21" s="260" t="s">
        <v>158</v>
      </c>
      <c r="AE21" s="763" t="str">
        <f>L21</f>
        <v xml:space="preserve"> </v>
      </c>
      <c r="AF21" s="764"/>
      <c r="AG21" s="763" t="str">
        <f>N21</f>
        <v xml:space="preserve"> </v>
      </c>
      <c r="AH21" s="764"/>
      <c r="AI21" s="814" t="str">
        <f>P21</f>
        <v xml:space="preserve"> </v>
      </c>
      <c r="AJ21" s="660"/>
      <c r="AK21" s="255"/>
      <c r="AL21" s="105"/>
    </row>
    <row r="22" spans="1:38" ht="14.25" customHeight="1">
      <c r="A22" s="104"/>
      <c r="B22" s="261" t="s">
        <v>159</v>
      </c>
      <c r="C22" s="262" t="s">
        <v>160</v>
      </c>
      <c r="D22" s="263"/>
      <c r="E22" s="264"/>
      <c r="F22" s="265"/>
      <c r="G22" s="265"/>
      <c r="H22" s="265"/>
      <c r="I22" s="264"/>
      <c r="J22" s="264"/>
      <c r="K22" s="264"/>
      <c r="L22" s="765" t="str">
        <f>IFERROR((L16/(7.48*60))   /   (PI()* (L17/24)^2)," ")</f>
        <v xml:space="preserve"> </v>
      </c>
      <c r="M22" s="766"/>
      <c r="N22" s="765" t="str">
        <f>IFERROR((N16/(7.48*60))   /   (PI()* (N17/24)^2)," ")</f>
        <v xml:space="preserve"> </v>
      </c>
      <c r="O22" s="766"/>
      <c r="P22" s="765" t="str">
        <f>IFERROR((P16/(7.48*60))   /   (PI()* (P17/24)^2)," ")</f>
        <v xml:space="preserve"> </v>
      </c>
      <c r="Q22" s="690"/>
      <c r="S22" s="242" t="s">
        <v>91</v>
      </c>
      <c r="T22" s="259" t="s">
        <v>161</v>
      </c>
      <c r="U22" s="266"/>
      <c r="V22" s="266"/>
      <c r="W22" s="266"/>
      <c r="X22" s="266"/>
      <c r="Y22" s="266"/>
      <c r="Z22" s="266"/>
      <c r="AA22" s="266"/>
      <c r="AB22" s="266"/>
      <c r="AC22" s="266"/>
      <c r="AD22" s="267" t="s">
        <v>158</v>
      </c>
      <c r="AE22" s="757"/>
      <c r="AF22" s="757"/>
      <c r="AG22" s="757"/>
      <c r="AH22" s="757"/>
      <c r="AI22" s="750"/>
      <c r="AJ22" s="751"/>
      <c r="AK22" s="255"/>
      <c r="AL22" s="105"/>
    </row>
    <row r="23" spans="1:38" ht="14.25" customHeight="1">
      <c r="A23" s="104"/>
      <c r="S23" s="242" t="s">
        <v>162</v>
      </c>
      <c r="T23" s="259" t="s">
        <v>163</v>
      </c>
      <c r="U23" s="266"/>
      <c r="V23" s="266"/>
      <c r="W23" s="266"/>
      <c r="X23" s="266"/>
      <c r="Y23" s="266"/>
      <c r="Z23" s="266"/>
      <c r="AA23" s="266"/>
      <c r="AB23" s="266"/>
      <c r="AC23" s="266"/>
      <c r="AD23" s="268" t="s">
        <v>158</v>
      </c>
      <c r="AE23" s="828">
        <f>L30</f>
        <v>0</v>
      </c>
      <c r="AF23" s="829"/>
      <c r="AG23" s="763">
        <f>N30</f>
        <v>0</v>
      </c>
      <c r="AH23" s="764"/>
      <c r="AI23" s="814">
        <f>P30</f>
        <v>0</v>
      </c>
      <c r="AJ23" s="660"/>
      <c r="AK23" s="255"/>
      <c r="AL23" s="105"/>
    </row>
    <row r="24" spans="1:38" ht="14.25" customHeight="1">
      <c r="A24" s="104"/>
      <c r="S24" s="242" t="s">
        <v>164</v>
      </c>
      <c r="T24" s="259" t="s">
        <v>165</v>
      </c>
      <c r="U24" s="266"/>
      <c r="V24" s="266"/>
      <c r="W24" s="266"/>
      <c r="X24" s="266"/>
      <c r="Y24" s="266"/>
      <c r="Z24" s="266"/>
      <c r="AA24" s="266"/>
      <c r="AB24" s="266"/>
      <c r="AC24" s="266"/>
      <c r="AD24" s="267" t="s">
        <v>158</v>
      </c>
      <c r="AE24" s="757"/>
      <c r="AF24" s="757"/>
      <c r="AG24" s="757"/>
      <c r="AH24" s="757"/>
      <c r="AI24" s="750"/>
      <c r="AJ24" s="751"/>
      <c r="AK24" s="255"/>
      <c r="AL24" s="105"/>
    </row>
    <row r="25" spans="1:38" ht="14.25" customHeight="1">
      <c r="A25" s="104"/>
      <c r="S25" s="242" t="s">
        <v>166</v>
      </c>
      <c r="T25" s="259" t="s">
        <v>167</v>
      </c>
      <c r="U25" s="266"/>
      <c r="V25" s="266"/>
      <c r="W25" s="266"/>
      <c r="X25" s="266"/>
      <c r="Y25" s="266"/>
      <c r="Z25" s="266"/>
      <c r="AA25" s="266"/>
      <c r="AB25" s="266"/>
      <c r="AC25" s="266"/>
      <c r="AD25" s="267" t="s">
        <v>158</v>
      </c>
      <c r="AE25" s="757"/>
      <c r="AF25" s="757"/>
      <c r="AG25" s="757"/>
      <c r="AH25" s="757"/>
      <c r="AI25" s="750"/>
      <c r="AJ25" s="751"/>
      <c r="AK25" s="255"/>
      <c r="AL25" s="105"/>
    </row>
    <row r="26" spans="1:38" ht="14.25" customHeight="1">
      <c r="A26" s="104"/>
      <c r="B26" s="808" t="s">
        <v>168</v>
      </c>
      <c r="C26" s="809"/>
      <c r="D26" s="809"/>
      <c r="E26" s="809"/>
      <c r="F26" s="809"/>
      <c r="G26" s="809"/>
      <c r="H26" s="809"/>
      <c r="I26" s="809"/>
      <c r="J26" s="809"/>
      <c r="K26" s="809"/>
      <c r="L26" s="809"/>
      <c r="M26" s="809"/>
      <c r="N26" s="809"/>
      <c r="O26" s="809"/>
      <c r="P26" s="809"/>
      <c r="Q26" s="858"/>
      <c r="S26" s="242" t="s">
        <v>169</v>
      </c>
      <c r="T26" s="176" t="s">
        <v>170</v>
      </c>
      <c r="U26" s="269"/>
      <c r="V26" s="269"/>
      <c r="W26" s="269"/>
      <c r="X26" s="269"/>
      <c r="Y26" s="269"/>
      <c r="Z26" s="269"/>
      <c r="AA26" s="269"/>
      <c r="AB26" s="269"/>
      <c r="AC26" s="269"/>
      <c r="AD26" s="270" t="s">
        <v>158</v>
      </c>
      <c r="AE26" s="757"/>
      <c r="AF26" s="757"/>
      <c r="AG26" s="757"/>
      <c r="AH26" s="757"/>
      <c r="AI26" s="750"/>
      <c r="AJ26" s="751"/>
      <c r="AK26" s="255"/>
      <c r="AL26" s="105"/>
    </row>
    <row r="27" spans="1:38" ht="14.25" customHeight="1">
      <c r="A27" s="104"/>
      <c r="B27" s="17"/>
      <c r="C27" s="236"/>
      <c r="D27" s="236"/>
      <c r="E27" s="236"/>
      <c r="F27" s="236"/>
      <c r="G27" s="236"/>
      <c r="H27" s="236"/>
      <c r="I27" s="236"/>
      <c r="J27" s="236"/>
      <c r="K27" s="236"/>
      <c r="L27" s="271" t="s">
        <v>143</v>
      </c>
      <c r="M27" s="271"/>
      <c r="N27" s="271" t="s">
        <v>144</v>
      </c>
      <c r="O27" s="271"/>
      <c r="P27" s="789" t="s">
        <v>145</v>
      </c>
      <c r="Q27" s="790"/>
      <c r="S27" s="242" t="s">
        <v>171</v>
      </c>
      <c r="T27" s="176" t="s">
        <v>172</v>
      </c>
      <c r="U27" s="256"/>
      <c r="V27" s="256"/>
      <c r="W27" s="256"/>
      <c r="X27" s="256"/>
      <c r="Y27" s="256"/>
      <c r="Z27" s="256"/>
      <c r="AA27" s="256"/>
      <c r="AB27" s="256"/>
      <c r="AC27" s="256"/>
      <c r="AD27" s="272" t="s">
        <v>173</v>
      </c>
      <c r="AE27" s="757"/>
      <c r="AF27" s="757"/>
      <c r="AG27" s="757"/>
      <c r="AH27" s="757"/>
      <c r="AI27" s="750"/>
      <c r="AJ27" s="751"/>
      <c r="AK27" s="255"/>
      <c r="AL27" s="105"/>
    </row>
    <row r="28" spans="1:38" ht="14.25" customHeight="1">
      <c r="A28" s="104"/>
      <c r="B28" s="242" t="s">
        <v>101</v>
      </c>
      <c r="C28" s="273" t="s">
        <v>174</v>
      </c>
      <c r="D28" s="274"/>
      <c r="E28" s="274"/>
      <c r="F28" s="274"/>
      <c r="G28" s="275"/>
      <c r="H28" s="240"/>
      <c r="I28" s="240"/>
      <c r="J28" s="240"/>
      <c r="K28" s="240"/>
      <c r="L28" s="749"/>
      <c r="M28" s="749"/>
      <c r="N28" s="757"/>
      <c r="O28" s="757"/>
      <c r="P28" s="750"/>
      <c r="Q28" s="751"/>
      <c r="S28" s="555" t="s">
        <v>175</v>
      </c>
      <c r="T28" s="852" t="s">
        <v>176</v>
      </c>
      <c r="U28" s="853"/>
      <c r="V28" s="853"/>
      <c r="W28" s="853"/>
      <c r="X28" s="853"/>
      <c r="Y28" s="853"/>
      <c r="Z28" s="853"/>
      <c r="AA28" s="853"/>
      <c r="AB28" s="853"/>
      <c r="AC28" s="854"/>
      <c r="AD28" s="276" t="s">
        <v>22</v>
      </c>
      <c r="AE28" s="758">
        <f>AE19-SUM(AE21:AE26)+AE27</f>
        <v>0</v>
      </c>
      <c r="AF28" s="759"/>
      <c r="AG28" s="758">
        <f>AG19-SUM(AG21:AG26)+AG27</f>
        <v>0</v>
      </c>
      <c r="AH28" s="759"/>
      <c r="AI28" s="758">
        <f>AI19-SUM(AI21:AI26)+AI27</f>
        <v>0</v>
      </c>
      <c r="AJ28" s="826"/>
      <c r="AK28" s="255"/>
      <c r="AL28" s="105"/>
    </row>
    <row r="29" spans="1:38" ht="14.25" customHeight="1">
      <c r="A29" s="104"/>
      <c r="B29" s="242" t="s">
        <v>104</v>
      </c>
      <c r="C29" s="273" t="s">
        <v>177</v>
      </c>
      <c r="D29" s="274"/>
      <c r="E29" s="274"/>
      <c r="F29" s="274"/>
      <c r="G29" s="275"/>
      <c r="H29" s="240"/>
      <c r="I29" s="240"/>
      <c r="J29" s="240"/>
      <c r="K29" s="240"/>
      <c r="L29" s="749"/>
      <c r="M29" s="749"/>
      <c r="N29" s="757"/>
      <c r="O29" s="757"/>
      <c r="P29" s="750"/>
      <c r="Q29" s="751"/>
      <c r="S29" s="851"/>
      <c r="T29" s="855"/>
      <c r="U29" s="856"/>
      <c r="V29" s="856"/>
      <c r="W29" s="856"/>
      <c r="X29" s="856"/>
      <c r="Y29" s="856"/>
      <c r="Z29" s="856"/>
      <c r="AA29" s="856"/>
      <c r="AB29" s="856"/>
      <c r="AC29" s="857"/>
      <c r="AD29" s="277"/>
      <c r="AE29" s="760"/>
      <c r="AF29" s="761"/>
      <c r="AG29" s="760"/>
      <c r="AH29" s="761"/>
      <c r="AI29" s="760"/>
      <c r="AJ29" s="827"/>
      <c r="AK29" s="255"/>
      <c r="AL29" s="105"/>
    </row>
    <row r="30" spans="1:38" ht="14.25" customHeight="1">
      <c r="A30" s="104"/>
      <c r="B30" s="261" t="s">
        <v>106</v>
      </c>
      <c r="C30" s="278" t="s">
        <v>178</v>
      </c>
      <c r="D30" s="265"/>
      <c r="E30" s="247"/>
      <c r="F30" s="265"/>
      <c r="G30" s="279"/>
      <c r="H30" s="247"/>
      <c r="I30" s="247"/>
      <c r="J30" s="247"/>
      <c r="K30" s="247"/>
      <c r="L30" s="748">
        <f>(L29-L28)/2.31</f>
        <v>0</v>
      </c>
      <c r="M30" s="748"/>
      <c r="N30" s="748">
        <f>(N29-N28)/2.31</f>
        <v>0</v>
      </c>
      <c r="O30" s="748"/>
      <c r="P30" s="752">
        <f>(P29-P28)/2.31</f>
        <v>0</v>
      </c>
      <c r="Q30" s="753"/>
      <c r="AK30" s="255"/>
      <c r="AL30" s="105"/>
    </row>
    <row r="31" spans="1:38" ht="14.25" customHeight="1">
      <c r="A31" s="104"/>
      <c r="S31" s="864" t="s">
        <v>179</v>
      </c>
      <c r="T31" s="865"/>
      <c r="U31" s="865"/>
      <c r="V31" s="865"/>
      <c r="W31" s="865"/>
      <c r="X31" s="865"/>
      <c r="Y31" s="865"/>
      <c r="Z31" s="865"/>
      <c r="AA31" s="865"/>
      <c r="AB31" s="865"/>
      <c r="AC31" s="865"/>
      <c r="AD31" s="865"/>
      <c r="AE31" s="865"/>
      <c r="AF31" s="865"/>
      <c r="AG31" s="865"/>
      <c r="AH31" s="866"/>
      <c r="AK31" s="255"/>
      <c r="AL31" s="105"/>
    </row>
    <row r="32" spans="1:38" ht="14.25" customHeight="1">
      <c r="A32" s="104"/>
      <c r="B32" s="255"/>
      <c r="S32" s="830" t="s">
        <v>180</v>
      </c>
      <c r="T32" s="831"/>
      <c r="U32" s="831"/>
      <c r="V32" s="831"/>
      <c r="W32" s="831"/>
      <c r="X32" s="831"/>
      <c r="Y32" s="831"/>
      <c r="Z32" s="831"/>
      <c r="AA32" s="831"/>
      <c r="AB32" s="832"/>
      <c r="AC32" s="839" t="s">
        <v>181</v>
      </c>
      <c r="AD32" s="840"/>
      <c r="AE32" s="841"/>
      <c r="AF32" s="839" t="s">
        <v>182</v>
      </c>
      <c r="AG32" s="840"/>
      <c r="AH32" s="848"/>
      <c r="AJ32" s="255"/>
      <c r="AK32" s="255"/>
      <c r="AL32" s="105"/>
    </row>
    <row r="33" spans="1:41" ht="14.25" customHeight="1">
      <c r="A33" s="104"/>
      <c r="B33" s="255"/>
      <c r="C33" s="255"/>
      <c r="D33" s="255"/>
      <c r="S33" s="833"/>
      <c r="T33" s="834"/>
      <c r="U33" s="834"/>
      <c r="V33" s="834"/>
      <c r="W33" s="834"/>
      <c r="X33" s="834"/>
      <c r="Y33" s="834"/>
      <c r="Z33" s="834"/>
      <c r="AA33" s="834"/>
      <c r="AB33" s="835"/>
      <c r="AC33" s="842"/>
      <c r="AD33" s="843"/>
      <c r="AE33" s="844"/>
      <c r="AF33" s="842"/>
      <c r="AG33" s="843"/>
      <c r="AH33" s="849"/>
      <c r="AI33" s="201"/>
      <c r="AJ33" s="255"/>
      <c r="AK33" s="255"/>
      <c r="AL33" s="105"/>
    </row>
    <row r="34" spans="1:41" ht="14.25" customHeight="1">
      <c r="A34" s="104"/>
      <c r="B34" s="255"/>
      <c r="C34" s="255"/>
      <c r="D34" s="255"/>
      <c r="S34" s="836"/>
      <c r="T34" s="837"/>
      <c r="U34" s="837"/>
      <c r="V34" s="837"/>
      <c r="W34" s="837"/>
      <c r="X34" s="837"/>
      <c r="Y34" s="837"/>
      <c r="Z34" s="837"/>
      <c r="AA34" s="837"/>
      <c r="AB34" s="838"/>
      <c r="AC34" s="845"/>
      <c r="AD34" s="846"/>
      <c r="AE34" s="847"/>
      <c r="AF34" s="845"/>
      <c r="AG34" s="846"/>
      <c r="AH34" s="850"/>
      <c r="AI34" s="201"/>
      <c r="AJ34" s="255"/>
      <c r="AK34" s="255"/>
      <c r="AL34" s="105"/>
    </row>
    <row r="35" spans="1:41" ht="14.25" customHeight="1">
      <c r="A35" s="104"/>
      <c r="B35" s="255"/>
      <c r="C35" s="255"/>
      <c r="D35" s="255"/>
      <c r="S35" s="281" t="s">
        <v>183</v>
      </c>
      <c r="T35" s="282"/>
      <c r="U35" s="282"/>
      <c r="V35" s="282"/>
      <c r="W35" s="259"/>
      <c r="X35" s="259"/>
      <c r="Y35" s="259"/>
      <c r="Z35" s="259"/>
      <c r="AA35" s="282"/>
      <c r="AB35" s="283"/>
      <c r="AC35" s="754">
        <v>80</v>
      </c>
      <c r="AD35" s="755"/>
      <c r="AE35" s="756"/>
      <c r="AF35" s="754">
        <v>160</v>
      </c>
      <c r="AG35" s="755"/>
      <c r="AH35" s="859"/>
      <c r="AI35" s="201"/>
      <c r="AJ35" s="255"/>
      <c r="AK35" s="255"/>
      <c r="AL35" s="105"/>
    </row>
    <row r="36" spans="1:41" ht="14.25" customHeight="1">
      <c r="A36" s="104"/>
      <c r="C36" s="6"/>
      <c r="D36" s="6"/>
      <c r="E36" s="6"/>
      <c r="F36" s="6"/>
      <c r="G36" s="6"/>
      <c r="H36" s="6"/>
      <c r="I36" s="6"/>
      <c r="J36" s="6"/>
      <c r="K36" s="6"/>
      <c r="L36" s="6"/>
      <c r="M36" s="6"/>
      <c r="N36" s="6"/>
      <c r="O36" s="6"/>
      <c r="P36" s="6"/>
      <c r="Q36" s="6"/>
      <c r="R36" s="6"/>
      <c r="S36" s="281" t="s">
        <v>184</v>
      </c>
      <c r="T36" s="282"/>
      <c r="U36" s="282"/>
      <c r="V36" s="282"/>
      <c r="W36" s="259"/>
      <c r="X36" s="259"/>
      <c r="Y36" s="259"/>
      <c r="Z36" s="259"/>
      <c r="AA36" s="282"/>
      <c r="AB36" s="283"/>
      <c r="AC36" s="754">
        <v>175</v>
      </c>
      <c r="AD36" s="755"/>
      <c r="AE36" s="756"/>
      <c r="AF36" s="754">
        <v>350</v>
      </c>
      <c r="AG36" s="755"/>
      <c r="AH36" s="859"/>
      <c r="AI36" s="6"/>
      <c r="AJ36" s="6"/>
      <c r="AK36" s="6"/>
      <c r="AL36" s="105"/>
    </row>
    <row r="37" spans="1:41" ht="14.25" customHeight="1">
      <c r="A37" s="104"/>
      <c r="C37" s="6"/>
      <c r="D37" s="6"/>
      <c r="E37" s="6"/>
      <c r="F37" s="6"/>
      <c r="G37" s="6"/>
      <c r="H37" s="6"/>
      <c r="I37" s="6"/>
      <c r="J37" s="6"/>
      <c r="K37" s="6"/>
      <c r="L37" s="6"/>
      <c r="M37" s="6"/>
      <c r="N37" s="6"/>
      <c r="O37" s="6"/>
      <c r="P37" s="6"/>
      <c r="Q37" s="6"/>
      <c r="R37" s="6"/>
      <c r="S37" s="239" t="s">
        <v>185</v>
      </c>
      <c r="T37" s="256"/>
      <c r="U37" s="256"/>
      <c r="V37" s="256"/>
      <c r="W37" s="256"/>
      <c r="X37" s="256"/>
      <c r="Y37" s="256"/>
      <c r="Z37" s="256"/>
      <c r="AA37" s="256"/>
      <c r="AB37" s="285"/>
      <c r="AC37" s="754">
        <v>300</v>
      </c>
      <c r="AD37" s="755"/>
      <c r="AE37" s="756"/>
      <c r="AF37" s="754">
        <v>600</v>
      </c>
      <c r="AG37" s="755"/>
      <c r="AH37" s="859"/>
      <c r="AI37" s="6"/>
      <c r="AJ37" s="6"/>
      <c r="AK37" s="6"/>
      <c r="AL37" s="105"/>
    </row>
    <row r="38" spans="1:41" ht="14.25" customHeight="1">
      <c r="A38" s="104"/>
      <c r="C38" s="6"/>
      <c r="D38" s="6"/>
      <c r="S38" s="239" t="s">
        <v>186</v>
      </c>
      <c r="T38" s="256"/>
      <c r="U38" s="256"/>
      <c r="V38" s="256"/>
      <c r="W38" s="256"/>
      <c r="X38" s="256"/>
      <c r="Y38" s="256"/>
      <c r="Z38" s="256"/>
      <c r="AA38" s="256"/>
      <c r="AB38" s="286"/>
      <c r="AC38" s="754">
        <v>675</v>
      </c>
      <c r="AD38" s="755"/>
      <c r="AE38" s="756"/>
      <c r="AF38" s="754">
        <v>1350</v>
      </c>
      <c r="AG38" s="755"/>
      <c r="AH38" s="859"/>
      <c r="AI38" s="201"/>
      <c r="AJ38" s="6"/>
      <c r="AK38" s="6"/>
      <c r="AL38" s="105"/>
    </row>
    <row r="39" spans="1:41" ht="14.25" customHeight="1">
      <c r="A39" s="104"/>
      <c r="B39" s="6"/>
      <c r="C39" s="6"/>
      <c r="D39" s="6"/>
      <c r="S39" s="287" t="s">
        <v>187</v>
      </c>
      <c r="T39" s="288"/>
      <c r="U39" s="288"/>
      <c r="V39" s="288"/>
      <c r="W39" s="289"/>
      <c r="X39" s="289"/>
      <c r="Y39" s="289"/>
      <c r="Z39" s="289"/>
      <c r="AA39" s="288"/>
      <c r="AB39" s="290"/>
      <c r="AC39" s="860">
        <v>900</v>
      </c>
      <c r="AD39" s="861"/>
      <c r="AE39" s="862"/>
      <c r="AF39" s="860">
        <v>1600</v>
      </c>
      <c r="AG39" s="861"/>
      <c r="AH39" s="863"/>
      <c r="AI39" s="201"/>
      <c r="AJ39" s="6"/>
      <c r="AK39" s="6"/>
      <c r="AL39" s="105"/>
    </row>
    <row r="40" spans="1:41" ht="14.25" customHeight="1">
      <c r="A40" s="104"/>
      <c r="B40" s="6"/>
      <c r="C40" s="6"/>
      <c r="D40" s="6"/>
      <c r="S40" s="281" t="s">
        <v>188</v>
      </c>
      <c r="T40" s="282"/>
      <c r="U40" s="282"/>
      <c r="V40" s="282"/>
      <c r="W40" s="259"/>
      <c r="X40" s="259"/>
      <c r="Y40" s="259"/>
      <c r="Z40" s="259"/>
      <c r="AA40" s="282"/>
      <c r="AB40" s="283"/>
      <c r="AC40" s="867">
        <v>250</v>
      </c>
      <c r="AD40" s="868"/>
      <c r="AE40" s="870"/>
      <c r="AF40" s="867">
        <v>350</v>
      </c>
      <c r="AG40" s="868"/>
      <c r="AH40" s="869"/>
      <c r="AI40" s="201"/>
      <c r="AJ40" s="6"/>
      <c r="AK40" s="6"/>
      <c r="AL40" s="105"/>
    </row>
    <row r="41" spans="1:41" ht="14.25" customHeight="1">
      <c r="A41" s="104"/>
      <c r="B41" s="7"/>
      <c r="C41" s="6"/>
      <c r="D41" s="6"/>
      <c r="S41" s="239" t="s">
        <v>189</v>
      </c>
      <c r="T41" s="256"/>
      <c r="U41" s="256"/>
      <c r="V41" s="256"/>
      <c r="W41" s="256"/>
      <c r="X41" s="256"/>
      <c r="Y41" s="256"/>
      <c r="Z41" s="256"/>
      <c r="AA41" s="256"/>
      <c r="AB41" s="285"/>
      <c r="AC41" s="754">
        <v>400</v>
      </c>
      <c r="AD41" s="755"/>
      <c r="AE41" s="756"/>
      <c r="AF41" s="754">
        <v>700</v>
      </c>
      <c r="AG41" s="755"/>
      <c r="AH41" s="859"/>
      <c r="AI41" s="201"/>
      <c r="AJ41" s="6"/>
      <c r="AK41" s="6"/>
      <c r="AL41" s="105"/>
    </row>
    <row r="42" spans="1:41" ht="14.25" customHeight="1">
      <c r="A42" s="104"/>
      <c r="B42" s="7"/>
      <c r="C42" s="7"/>
      <c r="D42" s="7"/>
      <c r="S42" s="239" t="s">
        <v>190</v>
      </c>
      <c r="T42" s="256"/>
      <c r="U42" s="256"/>
      <c r="V42" s="256"/>
      <c r="W42" s="256"/>
      <c r="X42" s="256"/>
      <c r="Y42" s="256"/>
      <c r="Z42" s="256"/>
      <c r="AA42" s="256"/>
      <c r="AB42" s="286"/>
      <c r="AC42" s="754">
        <v>900</v>
      </c>
      <c r="AD42" s="755"/>
      <c r="AE42" s="756"/>
      <c r="AF42" s="754">
        <v>1600</v>
      </c>
      <c r="AG42" s="755"/>
      <c r="AH42" s="859"/>
      <c r="AI42" s="201"/>
      <c r="AJ42" s="7"/>
      <c r="AK42" s="7"/>
      <c r="AL42" s="106"/>
      <c r="AM42" s="1"/>
      <c r="AN42" s="1"/>
      <c r="AO42" s="1"/>
    </row>
    <row r="43" spans="1:41" ht="14.25" customHeight="1">
      <c r="A43" s="104"/>
      <c r="B43" s="291"/>
      <c r="S43" s="292" t="s">
        <v>191</v>
      </c>
      <c r="T43" s="293"/>
      <c r="U43" s="293"/>
      <c r="V43" s="293"/>
      <c r="W43" s="253"/>
      <c r="X43" s="253"/>
      <c r="Y43" s="253"/>
      <c r="Z43" s="253"/>
      <c r="AA43" s="293"/>
      <c r="AB43" s="294"/>
      <c r="AC43" s="754">
        <v>1600</v>
      </c>
      <c r="AD43" s="755"/>
      <c r="AE43" s="756"/>
      <c r="AF43" s="754">
        <v>2800</v>
      </c>
      <c r="AG43" s="755"/>
      <c r="AH43" s="859"/>
      <c r="AK43" s="114"/>
      <c r="AL43" s="107"/>
      <c r="AM43" s="2"/>
      <c r="AN43" s="2"/>
      <c r="AO43" s="2"/>
    </row>
    <row r="44" spans="1:41" ht="14.25" customHeight="1">
      <c r="A44" s="104"/>
      <c r="S44" s="287" t="s">
        <v>192</v>
      </c>
      <c r="T44" s="288"/>
      <c r="U44" s="288"/>
      <c r="V44" s="288"/>
      <c r="W44" s="289"/>
      <c r="X44" s="289"/>
      <c r="Y44" s="289"/>
      <c r="Z44" s="289"/>
      <c r="AA44" s="288"/>
      <c r="AB44" s="290"/>
      <c r="AC44" s="860">
        <v>2200</v>
      </c>
      <c r="AD44" s="861"/>
      <c r="AE44" s="862"/>
      <c r="AF44" s="860">
        <v>4400</v>
      </c>
      <c r="AG44" s="861"/>
      <c r="AH44" s="863"/>
      <c r="AK44" s="114"/>
      <c r="AL44" s="108"/>
      <c r="AM44" s="3"/>
      <c r="AN44" s="3"/>
      <c r="AO44" s="3"/>
    </row>
    <row r="45" spans="1:41" ht="14.25" customHeight="1">
      <c r="A45" s="104"/>
      <c r="S45" s="280" t="s">
        <v>193</v>
      </c>
      <c r="AL45" s="109"/>
      <c r="AM45" s="10"/>
      <c r="AN45" s="10"/>
      <c r="AO45" s="10"/>
    </row>
    <row r="46" spans="1:41" ht="14.25" customHeight="1">
      <c r="A46" s="104"/>
      <c r="B46" s="295"/>
      <c r="C46" s="295"/>
      <c r="D46" s="295"/>
      <c r="E46" s="295"/>
      <c r="F46" s="295"/>
      <c r="G46" s="295"/>
      <c r="H46" s="295"/>
      <c r="I46" s="295"/>
      <c r="J46" s="295"/>
      <c r="K46" s="295"/>
      <c r="L46" s="295"/>
      <c r="M46" s="295"/>
      <c r="N46" s="295"/>
      <c r="O46" s="295"/>
      <c r="P46" s="295"/>
      <c r="Q46" s="295"/>
      <c r="R46" s="295"/>
      <c r="S46" s="296" t="s">
        <v>194</v>
      </c>
      <c r="T46" s="295"/>
      <c r="U46" s="295"/>
      <c r="V46" s="295"/>
      <c r="W46" s="295"/>
      <c r="X46" s="295"/>
      <c r="Y46" s="295"/>
      <c r="Z46" s="295"/>
      <c r="AA46" s="295"/>
      <c r="AB46" s="295"/>
      <c r="AC46" s="295"/>
      <c r="AD46" s="295"/>
      <c r="AE46" s="295"/>
      <c r="AF46" s="295"/>
      <c r="AG46" s="295"/>
      <c r="AH46" s="295"/>
      <c r="AI46" s="295"/>
      <c r="AJ46" s="295"/>
      <c r="AK46" s="295"/>
      <c r="AL46" s="109"/>
      <c r="AM46" s="10"/>
      <c r="AN46" s="10"/>
      <c r="AO46" s="10"/>
    </row>
    <row r="47" spans="1:41" ht="14.25" customHeight="1">
      <c r="A47" s="104"/>
      <c r="B47" s="295"/>
      <c r="C47" s="295"/>
      <c r="D47" s="295"/>
      <c r="E47" s="295"/>
      <c r="F47" s="295"/>
      <c r="G47" s="295"/>
      <c r="H47" s="295"/>
      <c r="I47" s="295"/>
      <c r="J47" s="295"/>
      <c r="K47" s="295"/>
      <c r="L47" s="295"/>
      <c r="M47" s="295"/>
      <c r="N47" s="295"/>
      <c r="O47" s="295"/>
      <c r="P47" s="295"/>
      <c r="Q47" s="295"/>
      <c r="R47" s="295"/>
      <c r="S47" s="296" t="s">
        <v>195</v>
      </c>
      <c r="T47" s="295"/>
      <c r="U47" s="295"/>
      <c r="V47" s="295"/>
      <c r="W47" s="295"/>
      <c r="X47" s="295"/>
      <c r="Y47" s="295"/>
      <c r="Z47" s="295"/>
      <c r="AA47" s="295"/>
      <c r="AB47" s="295"/>
      <c r="AC47" s="295"/>
      <c r="AD47" s="295"/>
      <c r="AE47" s="295"/>
      <c r="AF47" s="295"/>
      <c r="AG47" s="295"/>
      <c r="AH47" s="295"/>
      <c r="AI47" s="295"/>
      <c r="AJ47" s="295"/>
      <c r="AK47" s="295"/>
      <c r="AL47" s="108"/>
      <c r="AM47" s="3"/>
      <c r="AN47" s="3"/>
      <c r="AO47" s="3"/>
    </row>
    <row r="48" spans="1:41" ht="14.25" customHeight="1">
      <c r="A48" s="104"/>
      <c r="B48" s="13"/>
      <c r="C48" s="13"/>
      <c r="D48" s="13"/>
      <c r="E48" s="13"/>
      <c r="F48" s="13"/>
      <c r="G48" s="13"/>
      <c r="H48" s="223"/>
      <c r="I48" s="223"/>
      <c r="J48" s="223"/>
      <c r="K48" s="223"/>
      <c r="L48" s="223"/>
      <c r="M48" s="223"/>
      <c r="N48" s="223"/>
      <c r="O48" s="13"/>
      <c r="P48" s="13"/>
      <c r="Q48" s="13"/>
      <c r="R48" s="13"/>
      <c r="S48" s="13"/>
      <c r="T48" s="13"/>
      <c r="U48" s="13"/>
      <c r="V48" s="201"/>
      <c r="W48" s="201"/>
      <c r="X48" s="201"/>
      <c r="Y48" s="201"/>
      <c r="Z48" s="201"/>
      <c r="AA48" s="201"/>
      <c r="AB48" s="201"/>
      <c r="AC48" s="13"/>
      <c r="AD48" s="13"/>
      <c r="AE48" s="13"/>
      <c r="AF48" s="13"/>
      <c r="AG48" s="13"/>
      <c r="AH48" s="223"/>
      <c r="AI48" s="223"/>
      <c r="AJ48" s="223"/>
      <c r="AK48" s="223"/>
      <c r="AL48" s="108"/>
      <c r="AM48" s="3"/>
      <c r="AN48" s="3"/>
      <c r="AO48" s="3"/>
    </row>
    <row r="49" spans="1:38" ht="14.25" customHeight="1">
      <c r="A49" s="104"/>
      <c r="B49" s="13"/>
      <c r="C49" s="13"/>
      <c r="D49" s="13"/>
      <c r="E49" s="13"/>
      <c r="F49" s="13"/>
      <c r="G49" s="13"/>
      <c r="H49" s="223"/>
      <c r="I49" s="223"/>
      <c r="J49" s="223"/>
      <c r="K49" s="223"/>
      <c r="L49" s="223"/>
      <c r="M49" s="223"/>
      <c r="N49" s="223"/>
      <c r="O49" s="13"/>
      <c r="P49" s="13"/>
      <c r="Q49" s="13"/>
      <c r="R49" s="13"/>
      <c r="S49" s="13"/>
      <c r="T49" s="13"/>
      <c r="U49" s="13"/>
      <c r="V49" s="201"/>
      <c r="W49" s="201"/>
      <c r="X49" s="201"/>
      <c r="Y49" s="201"/>
      <c r="Z49" s="201"/>
      <c r="AA49" s="201"/>
      <c r="AB49" s="201"/>
      <c r="AC49" s="13"/>
      <c r="AD49" s="13"/>
      <c r="AE49" s="13"/>
      <c r="AF49" s="13"/>
      <c r="AG49" s="13"/>
      <c r="AH49" s="223"/>
      <c r="AI49" s="223"/>
      <c r="AJ49" s="223"/>
      <c r="AK49" s="223"/>
      <c r="AL49" s="105"/>
    </row>
    <row r="50" spans="1:38" ht="12.75">
      <c r="A50" s="104"/>
      <c r="B50" s="13"/>
      <c r="C50" s="13"/>
      <c r="D50" s="13"/>
      <c r="E50" s="13"/>
      <c r="F50" s="13"/>
      <c r="G50" s="13"/>
      <c r="H50" s="223"/>
      <c r="I50" s="223"/>
      <c r="J50" s="223"/>
      <c r="K50" s="223"/>
      <c r="L50" s="223"/>
      <c r="M50" s="223"/>
      <c r="N50" s="223"/>
      <c r="O50" s="13"/>
      <c r="P50" s="13"/>
      <c r="Q50" s="13"/>
      <c r="R50" s="13"/>
      <c r="S50" s="13"/>
      <c r="T50" s="13"/>
      <c r="U50" s="13"/>
      <c r="V50" s="201"/>
      <c r="W50" s="201"/>
      <c r="X50" s="201"/>
      <c r="Y50" s="201"/>
      <c r="Z50" s="201"/>
      <c r="AA50" s="201"/>
      <c r="AB50" s="201"/>
      <c r="AC50" s="13"/>
      <c r="AD50" s="13"/>
      <c r="AE50" s="13"/>
      <c r="AF50" s="13"/>
      <c r="AG50" s="13"/>
      <c r="AH50" s="223"/>
      <c r="AI50" s="223"/>
      <c r="AJ50" s="223"/>
      <c r="AK50" s="223"/>
      <c r="AL50" s="105"/>
    </row>
    <row r="51" spans="1:38" ht="12.75" customHeight="1">
      <c r="A51" s="104"/>
      <c r="B51" s="13"/>
      <c r="C51" s="13"/>
      <c r="D51" s="13"/>
      <c r="E51" s="13"/>
      <c r="F51" s="13"/>
      <c r="G51" s="13"/>
      <c r="H51" s="223"/>
      <c r="I51" s="223"/>
      <c r="J51" s="223"/>
      <c r="K51" s="223"/>
      <c r="L51" s="223"/>
      <c r="M51" s="223"/>
      <c r="N51" s="223"/>
      <c r="O51" s="13"/>
      <c r="P51" s="13"/>
      <c r="Q51" s="13"/>
      <c r="R51" s="13"/>
      <c r="S51" s="13"/>
      <c r="T51" s="13"/>
      <c r="U51" s="13"/>
      <c r="V51" s="201"/>
      <c r="W51" s="201"/>
      <c r="X51" s="201"/>
      <c r="Y51" s="201"/>
      <c r="Z51" s="201"/>
      <c r="AA51" s="201"/>
      <c r="AB51" s="201"/>
      <c r="AC51" s="13"/>
      <c r="AD51" s="13"/>
      <c r="AE51" s="13"/>
      <c r="AF51" s="13"/>
      <c r="AG51" s="13"/>
      <c r="AH51" s="223"/>
      <c r="AI51" s="223"/>
      <c r="AJ51" s="223"/>
      <c r="AK51" s="223"/>
      <c r="AL51" s="105"/>
    </row>
    <row r="52" spans="1:38" ht="12.75" customHeight="1" thickBot="1">
      <c r="A52" s="111"/>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6"/>
      <c r="AL52" s="112"/>
    </row>
    <row r="53" spans="1:38" ht="12.75" customHeight="1" thickTop="1"/>
    <row r="54" spans="1:38" ht="12.75" customHeight="1"/>
    <row r="55" spans="1:38" ht="12.75" customHeight="1"/>
    <row r="56" spans="1:38" ht="12.75" customHeight="1"/>
    <row r="57" spans="1:38" ht="12.75" customHeight="1"/>
    <row r="58" spans="1:38" ht="12.75" customHeight="1"/>
    <row r="59" spans="1:38" ht="12.75" customHeight="1"/>
    <row r="60" spans="1:38" ht="12.75" customHeight="1"/>
    <row r="61" spans="1:38" ht="12.75" customHeight="1"/>
    <row r="62" spans="1:38" ht="12.75" customHeight="1"/>
    <row r="63" spans="1:38" ht="12.75" customHeight="1"/>
    <row r="64" spans="1:3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sheetData>
  <sheetProtection algorithmName="SHA-512" hashValue="VioEkS+UfSQmd5kDksCqo33oYsZezIc0YiHKqw59Q5BEts4OjhLWxfvzao9lMfz2f1FdRhOW4QDidMyryJoJ+A==" saltValue="3UH7nzGDBmxhstoSTCeXEA==" spinCount="100000" sheet="1" objects="1" scenarios="1" selectLockedCells="1"/>
  <mergeCells count="114">
    <mergeCell ref="B26:Q26"/>
    <mergeCell ref="N30:O30"/>
    <mergeCell ref="AF43:AH43"/>
    <mergeCell ref="AC44:AE44"/>
    <mergeCell ref="AF44:AH44"/>
    <mergeCell ref="S31:AH31"/>
    <mergeCell ref="AF40:AH40"/>
    <mergeCell ref="AC41:AE41"/>
    <mergeCell ref="AF41:AH41"/>
    <mergeCell ref="AC42:AE42"/>
    <mergeCell ref="AF42:AH42"/>
    <mergeCell ref="AF39:AH39"/>
    <mergeCell ref="AC40:AE40"/>
    <mergeCell ref="AC35:AE35"/>
    <mergeCell ref="AF35:AH35"/>
    <mergeCell ref="AC36:AE36"/>
    <mergeCell ref="AF36:AH36"/>
    <mergeCell ref="AC37:AE37"/>
    <mergeCell ref="AF37:AH37"/>
    <mergeCell ref="N29:O29"/>
    <mergeCell ref="AC38:AE38"/>
    <mergeCell ref="AF38:AH38"/>
    <mergeCell ref="AC39:AE39"/>
    <mergeCell ref="P27:Q27"/>
    <mergeCell ref="AI26:AJ26"/>
    <mergeCell ref="AI27:AJ27"/>
    <mergeCell ref="AI28:AJ29"/>
    <mergeCell ref="AE23:AF23"/>
    <mergeCell ref="AE24:AF24"/>
    <mergeCell ref="AI23:AJ23"/>
    <mergeCell ref="AG24:AH24"/>
    <mergeCell ref="S32:AB34"/>
    <mergeCell ref="AC32:AE34"/>
    <mergeCell ref="AF32:AH34"/>
    <mergeCell ref="AG25:AH25"/>
    <mergeCell ref="AG26:AH26"/>
    <mergeCell ref="AE25:AF25"/>
    <mergeCell ref="AE26:AF26"/>
    <mergeCell ref="AG27:AH27"/>
    <mergeCell ref="AI25:AJ25"/>
    <mergeCell ref="S28:S29"/>
    <mergeCell ref="T28:AC29"/>
    <mergeCell ref="AI24:AJ24"/>
    <mergeCell ref="AG28:AH29"/>
    <mergeCell ref="L21:M21"/>
    <mergeCell ref="L22:M22"/>
    <mergeCell ref="B12:Q13"/>
    <mergeCell ref="S12:AJ12"/>
    <mergeCell ref="P17:Q17"/>
    <mergeCell ref="P18:Q18"/>
    <mergeCell ref="P20:Q20"/>
    <mergeCell ref="P16:Q16"/>
    <mergeCell ref="P19:Q19"/>
    <mergeCell ref="N18:O18"/>
    <mergeCell ref="N17:O17"/>
    <mergeCell ref="N20:O20"/>
    <mergeCell ref="N19:O19"/>
    <mergeCell ref="N16:O16"/>
    <mergeCell ref="S17:AJ17"/>
    <mergeCell ref="AI18:AJ18"/>
    <mergeCell ref="AI19:AJ20"/>
    <mergeCell ref="AE19:AF20"/>
    <mergeCell ref="AE21:AF21"/>
    <mergeCell ref="AE22:AF22"/>
    <mergeCell ref="AG22:AH22"/>
    <mergeCell ref="N21:O21"/>
    <mergeCell ref="AI22:AJ22"/>
    <mergeCell ref="AI21:AJ21"/>
    <mergeCell ref="K2:V10"/>
    <mergeCell ref="W2:AC3"/>
    <mergeCell ref="AD2:AK3"/>
    <mergeCell ref="W4:AC4"/>
    <mergeCell ref="AD4:AK4"/>
    <mergeCell ref="W5:AC5"/>
    <mergeCell ref="AD5:AK5"/>
    <mergeCell ref="W6:AC6"/>
    <mergeCell ref="AD6:AK6"/>
    <mergeCell ref="W7:AC7"/>
    <mergeCell ref="AD7:AK7"/>
    <mergeCell ref="AE9:AF9"/>
    <mergeCell ref="AG11:AI11"/>
    <mergeCell ref="AG23:AH23"/>
    <mergeCell ref="N22:O22"/>
    <mergeCell ref="AF13:AJ13"/>
    <mergeCell ref="AF14:AJ14"/>
    <mergeCell ref="AF15:AJ15"/>
    <mergeCell ref="N15:O15"/>
    <mergeCell ref="AG19:AH20"/>
    <mergeCell ref="AG21:AH21"/>
    <mergeCell ref="S19:S20"/>
    <mergeCell ref="T19:AC20"/>
    <mergeCell ref="L11:T11"/>
    <mergeCell ref="Z11:AB11"/>
    <mergeCell ref="L15:M15"/>
    <mergeCell ref="L16:M16"/>
    <mergeCell ref="L17:M17"/>
    <mergeCell ref="L18:M18"/>
    <mergeCell ref="L19:M19"/>
    <mergeCell ref="P14:Q14"/>
    <mergeCell ref="P15:Q15"/>
    <mergeCell ref="L14:M14"/>
    <mergeCell ref="P21:Q21"/>
    <mergeCell ref="P22:Q22"/>
    <mergeCell ref="L20:M20"/>
    <mergeCell ref="L30:M30"/>
    <mergeCell ref="L28:M28"/>
    <mergeCell ref="L29:M29"/>
    <mergeCell ref="P28:Q28"/>
    <mergeCell ref="P29:Q29"/>
    <mergeCell ref="P30:Q30"/>
    <mergeCell ref="AC43:AE43"/>
    <mergeCell ref="AE27:AF27"/>
    <mergeCell ref="AE28:AF29"/>
    <mergeCell ref="N28:O28"/>
  </mergeCells>
  <printOptions horizontalCentered="1"/>
  <pageMargins left="0.25" right="0.25" top="0.5" bottom="0.5" header="0.3" footer="0.3"/>
  <pageSetup orientation="portrait" r:id="rId1"/>
  <headerFooter>
    <oddFooter>&amp;L&amp;8Page 3&amp;C&amp;8Rev. Date: May 2026&amp;R&amp;8Version: L3.2</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7" id="{4FF54D71-9AD1-478E-BC2F-C0B21C313CFD}">
            <xm:f>'Page 2'!$G$58=2</xm:f>
            <x14:dxf>
              <font>
                <color theme="0"/>
              </font>
              <fill>
                <patternFill patternType="none">
                  <bgColor auto="1"/>
                </patternFill>
              </fill>
              <border>
                <left style="hair">
                  <color auto="1"/>
                </left>
                <right style="hair">
                  <color auto="1"/>
                </right>
                <top style="hair">
                  <color auto="1"/>
                </top>
                <bottom style="hair">
                  <color auto="1"/>
                </bottom>
              </border>
            </x14:dxf>
          </x14:cfRule>
          <xm:sqref>L14:O22</xm:sqref>
        </x14:conditionalFormatting>
        <x14:conditionalFormatting xmlns:xm="http://schemas.microsoft.com/office/excel/2006/main">
          <x14:cfRule type="expression" priority="6" id="{944EDE06-FA6E-4B3A-8F94-B927C0DC23E3}">
            <xm:f>'Page 2'!$G$58=2</xm:f>
            <x14:dxf>
              <font>
                <color theme="0"/>
              </font>
              <fill>
                <patternFill patternType="none">
                  <bgColor auto="1"/>
                </patternFill>
              </fill>
              <border>
                <left style="hair">
                  <color auto="1"/>
                </left>
                <right style="hair">
                  <color auto="1"/>
                </right>
                <top style="hair">
                  <color auto="1"/>
                </top>
                <bottom style="hair">
                  <color auto="1"/>
                </bottom>
              </border>
            </x14:dxf>
          </x14:cfRule>
          <xm:sqref>L27:O30</xm:sqref>
        </x14:conditionalFormatting>
        <x14:conditionalFormatting xmlns:xm="http://schemas.microsoft.com/office/excel/2006/main">
          <x14:cfRule type="expression" priority="2" id="{5FEB3D73-5791-483B-A8DC-8CF365E17054}">
            <xm:f>'Page 2'!$G$58=2</xm:f>
            <x14:dxf>
              <font>
                <color theme="0"/>
              </font>
              <fill>
                <patternFill patternType="none">
                  <bgColor auto="1"/>
                </patternFill>
              </fill>
              <border>
                <left style="hair">
                  <color auto="1"/>
                </left>
                <right style="hair">
                  <color auto="1"/>
                </right>
                <top style="hair">
                  <color auto="1"/>
                </top>
                <bottom style="hair">
                  <color auto="1"/>
                </bottom>
              </border>
            </x14:dxf>
          </x14:cfRule>
          <xm:sqref>N15:O15</xm:sqref>
        </x14:conditionalFormatting>
        <x14:conditionalFormatting xmlns:xm="http://schemas.microsoft.com/office/excel/2006/main">
          <x14:cfRule type="expression" priority="9" id="{7FDE9079-296A-4FA2-A18E-F42E35C405B8}">
            <xm:f>'Page 2'!$G$58=1</xm:f>
            <x14:dxf>
              <font>
                <color theme="0"/>
              </font>
              <fill>
                <patternFill patternType="none">
                  <bgColor auto="1"/>
                </patternFill>
              </fill>
              <border>
                <left style="hair">
                  <color auto="1"/>
                </left>
                <right style="hair">
                  <color auto="1"/>
                </right>
                <top style="hair">
                  <color auto="1"/>
                </top>
                <bottom style="hair">
                  <color auto="1"/>
                </bottom>
                <vertical/>
                <horizontal/>
              </border>
            </x14:dxf>
          </x14:cfRule>
          <xm:sqref>P14:Q22</xm:sqref>
        </x14:conditionalFormatting>
        <x14:conditionalFormatting xmlns:xm="http://schemas.microsoft.com/office/excel/2006/main">
          <x14:cfRule type="expression" priority="8" id="{EF38BE5A-AA8B-416E-A9E7-21593EEAEAD6}">
            <xm:f>'Page 2'!$G$58=1</xm:f>
            <x14:dxf>
              <font>
                <color theme="0"/>
              </font>
              <fill>
                <patternFill patternType="none">
                  <bgColor auto="1"/>
                </patternFill>
              </fill>
              <border>
                <left style="hair">
                  <color auto="1"/>
                </left>
                <right style="hair">
                  <color auto="1"/>
                </right>
                <top style="hair">
                  <color auto="1"/>
                </top>
                <bottom style="hair">
                  <color auto="1"/>
                </bottom>
              </border>
            </x14:dxf>
          </x14:cfRule>
          <xm:sqref>P27:Q30</xm:sqref>
        </x14:conditionalFormatting>
        <x14:conditionalFormatting xmlns:xm="http://schemas.microsoft.com/office/excel/2006/main">
          <x14:cfRule type="expression" priority="5" id="{CF00DF6A-A528-4989-BA85-7DD275975518}">
            <xm:f>'Page 2'!$G$58=2</xm:f>
            <x14:dxf>
              <font>
                <color theme="0"/>
              </font>
              <fill>
                <patternFill patternType="none">
                  <bgColor auto="1"/>
                </patternFill>
              </fill>
              <border>
                <left style="hair">
                  <color auto="1"/>
                </left>
                <right style="hair">
                  <color auto="1"/>
                </right>
                <top style="hair">
                  <color auto="1"/>
                </top>
                <bottom style="hair">
                  <color auto="1"/>
                </bottom>
              </border>
            </x14:dxf>
          </x14:cfRule>
          <xm:sqref>AE18:AH29</xm:sqref>
        </x14:conditionalFormatting>
        <x14:conditionalFormatting xmlns:xm="http://schemas.microsoft.com/office/excel/2006/main">
          <x14:cfRule type="expression" priority="4" id="{942546DA-D930-4314-96D3-371063BE6A55}">
            <xm:f>'Page 2'!$G$58=1</xm:f>
            <x14:dxf>
              <font>
                <color theme="0"/>
              </font>
              <fill>
                <patternFill patternType="none">
                  <bgColor auto="1"/>
                </patternFill>
              </fill>
              <border>
                <left style="hair">
                  <color auto="1"/>
                </left>
                <right style="hair">
                  <color auto="1"/>
                </right>
                <top style="hair">
                  <color auto="1"/>
                </top>
                <bottom style="hair">
                  <color auto="1"/>
                </bottom>
              </border>
            </x14:dxf>
          </x14:cfRule>
          <xm:sqref>AI18:AJ29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U57"/>
  <sheetViews>
    <sheetView showGridLines="0" view="pageLayout" topLeftCell="A21" zoomScaleNormal="100" workbookViewId="0">
      <selection activeCell="D54" sqref="D54"/>
    </sheetView>
  </sheetViews>
  <sheetFormatPr defaultRowHeight="15"/>
  <cols>
    <col min="1" max="38" width="2.7109375" style="45" customWidth="1"/>
    <col min="39" max="42" width="9.140625" style="45"/>
    <col min="43" max="48" width="9.140625" style="45" customWidth="1"/>
    <col min="49" max="16384" width="9.140625" style="45"/>
  </cols>
  <sheetData>
    <row r="1" spans="1:47" ht="14.25" customHeight="1" thickTop="1">
      <c r="A1" s="100"/>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2"/>
      <c r="AL1" s="103"/>
      <c r="AN1" s="416"/>
    </row>
    <row r="2" spans="1:47" ht="14.25" customHeight="1">
      <c r="A2" s="104"/>
      <c r="B2" s="15"/>
      <c r="C2" s="16"/>
      <c r="D2" s="16"/>
      <c r="E2" s="16"/>
      <c r="F2" s="16"/>
      <c r="G2" s="16"/>
      <c r="H2" s="16"/>
      <c r="I2" s="16"/>
      <c r="J2" s="16"/>
      <c r="K2" s="572" t="s">
        <v>196</v>
      </c>
      <c r="L2" s="573"/>
      <c r="M2" s="573"/>
      <c r="N2" s="573"/>
      <c r="O2" s="573"/>
      <c r="P2" s="573"/>
      <c r="Q2" s="573"/>
      <c r="R2" s="573"/>
      <c r="S2" s="573"/>
      <c r="T2" s="573"/>
      <c r="U2" s="573"/>
      <c r="V2" s="574"/>
      <c r="W2" s="581" t="s">
        <v>4</v>
      </c>
      <c r="X2" s="581"/>
      <c r="Y2" s="581"/>
      <c r="Z2" s="581"/>
      <c r="AA2" s="581"/>
      <c r="AB2" s="581"/>
      <c r="AC2" s="582"/>
      <c r="AD2" s="880" t="str">
        <f>IF('Page 1'!AD2="","",'Page 1'!AD2)</f>
        <v/>
      </c>
      <c r="AE2" s="881"/>
      <c r="AF2" s="881"/>
      <c r="AG2" s="881"/>
      <c r="AH2" s="881"/>
      <c r="AI2" s="881"/>
      <c r="AJ2" s="881"/>
      <c r="AK2" s="882"/>
      <c r="AL2" s="105"/>
      <c r="AN2" s="50"/>
      <c r="AO2" s="417"/>
      <c r="AQ2" s="50"/>
      <c r="AR2" s="417"/>
      <c r="AT2" s="50"/>
      <c r="AU2" s="417"/>
    </row>
    <row r="3" spans="1:47" ht="14.25" customHeight="1">
      <c r="A3" s="104"/>
      <c r="B3" s="17"/>
      <c r="C3" s="4"/>
      <c r="D3" s="4"/>
      <c r="E3" s="4"/>
      <c r="F3" s="4"/>
      <c r="G3" s="4"/>
      <c r="H3" s="4"/>
      <c r="I3" s="4"/>
      <c r="J3" s="4"/>
      <c r="K3" s="575"/>
      <c r="L3" s="576"/>
      <c r="M3" s="576"/>
      <c r="N3" s="576"/>
      <c r="O3" s="576"/>
      <c r="P3" s="576"/>
      <c r="Q3" s="576"/>
      <c r="R3" s="576"/>
      <c r="S3" s="576"/>
      <c r="T3" s="576"/>
      <c r="U3" s="576"/>
      <c r="V3" s="577"/>
      <c r="W3" s="583"/>
      <c r="X3" s="583"/>
      <c r="Y3" s="583"/>
      <c r="Z3" s="583"/>
      <c r="AA3" s="583"/>
      <c r="AB3" s="583"/>
      <c r="AC3" s="584"/>
      <c r="AD3" s="883"/>
      <c r="AE3" s="884"/>
      <c r="AF3" s="884"/>
      <c r="AG3" s="884"/>
      <c r="AH3" s="884"/>
      <c r="AI3" s="884"/>
      <c r="AJ3" s="884"/>
      <c r="AK3" s="885"/>
      <c r="AL3" s="105"/>
      <c r="AN3" s="51"/>
      <c r="AO3" s="49"/>
      <c r="AQ3" s="51"/>
      <c r="AR3" s="49"/>
      <c r="AS3" s="52"/>
      <c r="AT3" s="53"/>
      <c r="AU3" s="54"/>
    </row>
    <row r="4" spans="1:47" ht="14.25" customHeight="1">
      <c r="A4" s="104"/>
      <c r="B4" s="17"/>
      <c r="C4" s="4"/>
      <c r="D4" s="4"/>
      <c r="E4" s="4"/>
      <c r="F4" s="4"/>
      <c r="G4" s="4"/>
      <c r="H4" s="4"/>
      <c r="I4" s="4"/>
      <c r="J4" s="4"/>
      <c r="K4" s="575"/>
      <c r="L4" s="576"/>
      <c r="M4" s="576"/>
      <c r="N4" s="576"/>
      <c r="O4" s="576"/>
      <c r="P4" s="576"/>
      <c r="Q4" s="576"/>
      <c r="R4" s="576"/>
      <c r="S4" s="576"/>
      <c r="T4" s="576"/>
      <c r="U4" s="576"/>
      <c r="V4" s="577"/>
      <c r="W4" s="591" t="s">
        <v>5</v>
      </c>
      <c r="X4" s="591"/>
      <c r="Y4" s="591"/>
      <c r="Z4" s="591"/>
      <c r="AA4" s="591"/>
      <c r="AB4" s="591"/>
      <c r="AC4" s="592"/>
      <c r="AD4" s="875" t="str">
        <f>IF('Page 1'!AD4="","",'Page 1'!AD4)</f>
        <v/>
      </c>
      <c r="AE4" s="876"/>
      <c r="AF4" s="876"/>
      <c r="AG4" s="876"/>
      <c r="AH4" s="876"/>
      <c r="AI4" s="876"/>
      <c r="AJ4" s="876"/>
      <c r="AK4" s="877"/>
      <c r="AL4" s="105"/>
      <c r="AN4" s="51"/>
      <c r="AO4" s="49"/>
      <c r="AQ4" s="51"/>
      <c r="AR4" s="49"/>
      <c r="AT4" s="53"/>
      <c r="AU4" s="54"/>
    </row>
    <row r="5" spans="1:47" ht="14.25" customHeight="1">
      <c r="A5" s="104"/>
      <c r="B5" s="17"/>
      <c r="C5" s="4"/>
      <c r="D5" s="4"/>
      <c r="E5" s="4"/>
      <c r="F5" s="4"/>
      <c r="G5" s="4"/>
      <c r="H5" s="4"/>
      <c r="I5" s="4"/>
      <c r="J5" s="4"/>
      <c r="K5" s="575"/>
      <c r="L5" s="576"/>
      <c r="M5" s="576"/>
      <c r="N5" s="576"/>
      <c r="O5" s="576"/>
      <c r="P5" s="576"/>
      <c r="Q5" s="576"/>
      <c r="R5" s="576"/>
      <c r="S5" s="576"/>
      <c r="T5" s="576"/>
      <c r="U5" s="576"/>
      <c r="V5" s="577"/>
      <c r="W5" s="591" t="s">
        <v>6</v>
      </c>
      <c r="X5" s="591"/>
      <c r="Y5" s="591"/>
      <c r="Z5" s="591"/>
      <c r="AA5" s="591"/>
      <c r="AB5" s="591"/>
      <c r="AC5" s="592"/>
      <c r="AD5" s="875" t="str">
        <f>IF('Page 1'!AD5="","",'Page 1'!AD5)</f>
        <v/>
      </c>
      <c r="AE5" s="876"/>
      <c r="AF5" s="876"/>
      <c r="AG5" s="876"/>
      <c r="AH5" s="876"/>
      <c r="AI5" s="876"/>
      <c r="AJ5" s="876"/>
      <c r="AK5" s="877"/>
      <c r="AL5" s="105"/>
      <c r="AN5" s="51"/>
      <c r="AO5" s="49"/>
      <c r="AQ5" s="51"/>
      <c r="AR5" s="49"/>
      <c r="AT5" s="53"/>
      <c r="AU5" s="54"/>
    </row>
    <row r="6" spans="1:47" ht="14.25" customHeight="1">
      <c r="A6" s="104"/>
      <c r="B6" s="17"/>
      <c r="C6" s="4"/>
      <c r="D6" s="4"/>
      <c r="E6" s="4"/>
      <c r="F6" s="4"/>
      <c r="G6" s="4"/>
      <c r="H6" s="4"/>
      <c r="I6" s="4"/>
      <c r="J6" s="4"/>
      <c r="K6" s="575"/>
      <c r="L6" s="576"/>
      <c r="M6" s="576"/>
      <c r="N6" s="576"/>
      <c r="O6" s="576"/>
      <c r="P6" s="576"/>
      <c r="Q6" s="576"/>
      <c r="R6" s="576"/>
      <c r="S6" s="576"/>
      <c r="T6" s="576"/>
      <c r="U6" s="576"/>
      <c r="V6" s="577"/>
      <c r="W6" s="593" t="s">
        <v>197</v>
      </c>
      <c r="X6" s="593"/>
      <c r="Y6" s="593"/>
      <c r="Z6" s="593"/>
      <c r="AA6" s="593"/>
      <c r="AB6" s="593"/>
      <c r="AC6" s="594"/>
      <c r="AD6" s="875" t="str">
        <f>IF('Page 1'!AD6="","",'Page 1'!AD6)</f>
        <v/>
      </c>
      <c r="AE6" s="876"/>
      <c r="AF6" s="876"/>
      <c r="AG6" s="876"/>
      <c r="AH6" s="876"/>
      <c r="AI6" s="876"/>
      <c r="AJ6" s="876"/>
      <c r="AK6" s="877"/>
      <c r="AL6" s="105"/>
      <c r="AN6" s="51"/>
      <c r="AO6" s="49"/>
      <c r="AQ6" s="51"/>
      <c r="AR6" s="49"/>
      <c r="AT6" s="53"/>
      <c r="AU6" s="54"/>
    </row>
    <row r="7" spans="1:47" ht="14.25" customHeight="1">
      <c r="A7" s="104"/>
      <c r="B7" s="17"/>
      <c r="C7" s="4"/>
      <c r="D7" s="4"/>
      <c r="E7" s="4"/>
      <c r="F7" s="4"/>
      <c r="G7" s="4"/>
      <c r="H7" s="4"/>
      <c r="I7" s="4"/>
      <c r="J7" s="4"/>
      <c r="K7" s="575"/>
      <c r="L7" s="576"/>
      <c r="M7" s="576"/>
      <c r="N7" s="576"/>
      <c r="O7" s="576"/>
      <c r="P7" s="576"/>
      <c r="Q7" s="576"/>
      <c r="R7" s="576"/>
      <c r="S7" s="576"/>
      <c r="T7" s="576"/>
      <c r="U7" s="576"/>
      <c r="V7" s="577"/>
      <c r="W7" s="567" t="s">
        <v>8</v>
      </c>
      <c r="X7" s="567"/>
      <c r="Y7" s="567"/>
      <c r="Z7" s="567"/>
      <c r="AA7" s="567"/>
      <c r="AB7" s="567"/>
      <c r="AC7" s="568"/>
      <c r="AD7" s="878" t="str">
        <f>IF('Page 1'!AD7="","",'Page 1'!AD7)</f>
        <v/>
      </c>
      <c r="AE7" s="831"/>
      <c r="AF7" s="831"/>
      <c r="AG7" s="831"/>
      <c r="AH7" s="831"/>
      <c r="AI7" s="831"/>
      <c r="AJ7" s="831"/>
      <c r="AK7" s="879"/>
      <c r="AL7" s="105"/>
      <c r="AN7" s="51"/>
      <c r="AO7" s="49"/>
      <c r="AQ7" s="51"/>
      <c r="AR7" s="49"/>
      <c r="AT7" s="46"/>
      <c r="AU7" s="49"/>
    </row>
    <row r="8" spans="1:47" ht="14.25" customHeight="1">
      <c r="A8" s="104"/>
      <c r="B8" s="17"/>
      <c r="C8" s="4"/>
      <c r="D8" s="4"/>
      <c r="E8" s="4"/>
      <c r="F8" s="4"/>
      <c r="G8" s="4"/>
      <c r="H8" s="4"/>
      <c r="I8" s="4"/>
      <c r="J8" s="4"/>
      <c r="K8" s="575"/>
      <c r="L8" s="576"/>
      <c r="M8" s="576"/>
      <c r="N8" s="576"/>
      <c r="O8" s="576"/>
      <c r="P8" s="576"/>
      <c r="Q8" s="576"/>
      <c r="R8" s="576"/>
      <c r="S8" s="576"/>
      <c r="T8" s="576"/>
      <c r="U8" s="576"/>
      <c r="V8" s="577"/>
      <c r="W8" s="177"/>
      <c r="X8" s="178"/>
      <c r="Y8" s="16"/>
      <c r="Z8" s="16"/>
      <c r="AA8" s="16"/>
      <c r="AB8" s="16"/>
      <c r="AC8" s="16"/>
      <c r="AD8" s="178"/>
      <c r="AE8" s="178"/>
      <c r="AF8" s="16"/>
      <c r="AG8" s="16"/>
      <c r="AH8" s="16"/>
      <c r="AI8" s="16"/>
      <c r="AJ8" s="16"/>
      <c r="AK8" s="97"/>
      <c r="AL8" s="105"/>
      <c r="AN8" s="51"/>
      <c r="AO8" s="49"/>
      <c r="AQ8" s="51"/>
      <c r="AR8" s="49"/>
      <c r="AT8" s="46"/>
      <c r="AU8" s="49"/>
    </row>
    <row r="9" spans="1:47" ht="14.25" customHeight="1">
      <c r="A9" s="104"/>
      <c r="B9" s="17"/>
      <c r="C9" s="4"/>
      <c r="D9" s="4"/>
      <c r="E9" s="4"/>
      <c r="F9" s="4"/>
      <c r="G9" s="4"/>
      <c r="H9" s="4"/>
      <c r="I9" s="4"/>
      <c r="J9" s="4"/>
      <c r="K9" s="575"/>
      <c r="L9" s="576"/>
      <c r="M9" s="576"/>
      <c r="N9" s="576"/>
      <c r="O9" s="576"/>
      <c r="P9" s="576"/>
      <c r="Q9" s="576"/>
      <c r="R9" s="576"/>
      <c r="S9" s="576"/>
      <c r="T9" s="576"/>
      <c r="U9" s="576"/>
      <c r="V9" s="577"/>
      <c r="W9" s="17"/>
      <c r="X9" s="9"/>
      <c r="Y9" s="4"/>
      <c r="Z9" s="4"/>
      <c r="AA9" s="4"/>
      <c r="AB9" s="4"/>
      <c r="AC9" s="4"/>
      <c r="AD9" s="4"/>
      <c r="AE9" s="4"/>
      <c r="AF9" s="179"/>
      <c r="AG9" s="179"/>
      <c r="AH9" s="179"/>
      <c r="AI9" s="179"/>
      <c r="AJ9" s="179"/>
      <c r="AK9" s="180"/>
      <c r="AL9" s="105"/>
      <c r="AN9" s="51"/>
      <c r="AO9" s="49"/>
      <c r="AQ9" s="51"/>
      <c r="AR9" s="49"/>
      <c r="AT9" s="46"/>
      <c r="AU9" s="49"/>
    </row>
    <row r="10" spans="1:47" ht="14.25" customHeight="1">
      <c r="A10" s="104"/>
      <c r="B10" s="18"/>
      <c r="C10" s="14"/>
      <c r="D10" s="14"/>
      <c r="E10" s="14"/>
      <c r="F10" s="14"/>
      <c r="G10" s="14"/>
      <c r="H10" s="14"/>
      <c r="I10" s="14"/>
      <c r="J10" s="19"/>
      <c r="K10" s="578"/>
      <c r="L10" s="579"/>
      <c r="M10" s="579"/>
      <c r="N10" s="579"/>
      <c r="O10" s="579"/>
      <c r="P10" s="579"/>
      <c r="Q10" s="579"/>
      <c r="R10" s="579"/>
      <c r="S10" s="579"/>
      <c r="T10" s="579"/>
      <c r="U10" s="579"/>
      <c r="V10" s="580"/>
      <c r="W10" s="18"/>
      <c r="X10" s="34"/>
      <c r="Y10" s="14"/>
      <c r="Z10" s="14"/>
      <c r="AA10" s="14"/>
      <c r="AB10" s="14"/>
      <c r="AC10" s="14"/>
      <c r="AD10" s="14"/>
      <c r="AE10" s="181"/>
      <c r="AF10" s="181"/>
      <c r="AG10" s="181"/>
      <c r="AH10" s="181"/>
      <c r="AI10" s="181"/>
      <c r="AJ10" s="181"/>
      <c r="AK10" s="182"/>
      <c r="AL10" s="105"/>
      <c r="AN10" s="51"/>
      <c r="AO10" s="49"/>
      <c r="AQ10" s="51"/>
      <c r="AR10" s="49"/>
      <c r="AT10" s="46"/>
      <c r="AU10" s="49"/>
    </row>
    <row r="11" spans="1:47" ht="14.25" customHeight="1">
      <c r="A11" s="104"/>
      <c r="B11" s="4"/>
      <c r="C11" s="4"/>
      <c r="D11" s="4"/>
      <c r="E11" s="4"/>
      <c r="F11" s="4"/>
      <c r="G11" s="4"/>
      <c r="H11" s="4"/>
      <c r="I11" s="4"/>
      <c r="J11" s="4"/>
      <c r="K11" s="4"/>
      <c r="L11" s="4"/>
      <c r="M11" s="4"/>
      <c r="N11" s="4"/>
      <c r="O11" s="4"/>
      <c r="P11" s="4"/>
      <c r="Q11" s="4"/>
      <c r="R11" s="4"/>
      <c r="S11" s="4"/>
      <c r="T11" s="4"/>
      <c r="U11" s="4"/>
      <c r="V11" s="4"/>
      <c r="W11" s="4"/>
      <c r="X11" s="4"/>
      <c r="Y11" s="4"/>
      <c r="Z11" s="183"/>
      <c r="AA11" s="183"/>
      <c r="AB11" s="183"/>
      <c r="AC11" s="4"/>
      <c r="AD11" s="184"/>
      <c r="AE11" s="185"/>
      <c r="AF11" s="4"/>
      <c r="AG11" s="183"/>
      <c r="AH11" s="183"/>
      <c r="AI11" s="183"/>
      <c r="AJ11" s="185"/>
      <c r="AK11" s="185"/>
      <c r="AL11" s="105"/>
      <c r="AN11" s="51"/>
      <c r="AO11" s="49"/>
      <c r="AQ11" s="51"/>
      <c r="AR11" s="49"/>
      <c r="AT11" s="46"/>
      <c r="AU11" s="49"/>
    </row>
    <row r="12" spans="1:47" ht="14.25" customHeight="1">
      <c r="A12" s="104"/>
      <c r="B12" s="186"/>
      <c r="C12" s="186"/>
      <c r="D12" s="418" t="s">
        <v>198</v>
      </c>
      <c r="E12" s="187"/>
      <c r="F12" s="187"/>
      <c r="G12" s="187"/>
      <c r="H12" s="187"/>
      <c r="I12" s="187"/>
      <c r="J12" s="187"/>
      <c r="K12" s="187"/>
      <c r="L12" s="188"/>
      <c r="M12" s="187"/>
      <c r="N12" s="871" t="str">
        <f>'Page 1'!AE47</f>
        <v xml:space="preserve"> </v>
      </c>
      <c r="O12" s="872"/>
      <c r="P12" s="873"/>
      <c r="R12" s="189" t="s">
        <v>199</v>
      </c>
      <c r="S12" s="187"/>
      <c r="T12" s="187"/>
      <c r="U12" s="187"/>
      <c r="V12" s="190"/>
      <c r="W12" s="190"/>
      <c r="X12" s="190"/>
      <c r="Y12" s="190"/>
      <c r="Z12" s="190"/>
      <c r="AA12" s="190"/>
      <c r="AB12" s="191"/>
      <c r="AC12" s="192" t="str">
        <f>IF('Conversion Sheet A'!B29=1,"Flush Tanks","Flushometer Valves")</f>
        <v>Flush Tanks</v>
      </c>
      <c r="AD12" s="193"/>
      <c r="AE12" s="193"/>
      <c r="AF12" s="193"/>
      <c r="AG12" s="194"/>
      <c r="AH12" s="194"/>
      <c r="AI12" s="194"/>
      <c r="AJ12" s="194"/>
      <c r="AK12" s="195"/>
      <c r="AL12" s="105"/>
      <c r="AN12" s="51"/>
      <c r="AO12" s="49"/>
      <c r="AQ12" s="51"/>
      <c r="AR12" s="49"/>
      <c r="AT12" s="46"/>
      <c r="AU12" s="49"/>
    </row>
    <row r="13" spans="1:47" ht="14.25" customHeight="1">
      <c r="A13" s="104"/>
      <c r="B13" s="9"/>
      <c r="C13" s="9"/>
      <c r="D13" s="419" t="s">
        <v>200</v>
      </c>
      <c r="E13" s="419"/>
      <c r="F13" s="419"/>
      <c r="G13" s="196"/>
      <c r="H13" s="196"/>
      <c r="I13" s="196"/>
      <c r="J13" s="196"/>
      <c r="K13" s="196"/>
      <c r="L13" s="196"/>
      <c r="M13" s="196"/>
      <c r="N13" s="871" t="str">
        <f>'Page 1'!AE48</f>
        <v xml:space="preserve"> </v>
      </c>
      <c r="O13" s="872"/>
      <c r="P13" s="873"/>
      <c r="R13" s="874"/>
      <c r="S13" s="874"/>
      <c r="T13" s="874"/>
      <c r="AD13" s="9"/>
      <c r="AE13" s="9"/>
      <c r="AF13" s="9"/>
      <c r="AG13" s="9"/>
      <c r="AH13" s="9"/>
      <c r="AI13" s="197"/>
      <c r="AJ13" s="186"/>
      <c r="AK13" s="186"/>
      <c r="AL13" s="105"/>
      <c r="AN13" s="51"/>
      <c r="AO13" s="49"/>
      <c r="AQ13" s="51"/>
      <c r="AR13" s="49"/>
      <c r="AT13" s="46"/>
      <c r="AU13" s="49"/>
    </row>
    <row r="14" spans="1:47" ht="14.25" customHeight="1">
      <c r="A14" s="104"/>
      <c r="B14" s="9"/>
      <c r="C14" s="9"/>
      <c r="D14" s="9"/>
      <c r="E14" s="198"/>
      <c r="F14" s="198"/>
      <c r="G14" s="198"/>
      <c r="H14" s="198"/>
      <c r="I14" s="198"/>
      <c r="J14" s="198"/>
      <c r="K14" s="198"/>
      <c r="L14" s="198"/>
      <c r="M14" s="198"/>
      <c r="N14" s="198"/>
      <c r="O14" s="198"/>
      <c r="P14" s="198"/>
      <c r="Q14" s="198"/>
      <c r="R14" s="198"/>
      <c r="S14" s="198"/>
      <c r="T14" s="198"/>
      <c r="U14" s="198"/>
      <c r="V14" s="198"/>
      <c r="W14" s="198"/>
      <c r="X14" s="4"/>
      <c r="Y14" s="4"/>
      <c r="Z14" s="4"/>
      <c r="AA14" s="4"/>
      <c r="AB14" s="9"/>
      <c r="AC14" s="9"/>
      <c r="AD14" s="9"/>
      <c r="AE14" s="9"/>
      <c r="AF14" s="9"/>
      <c r="AG14" s="9"/>
      <c r="AH14" s="9"/>
      <c r="AI14" s="9"/>
      <c r="AJ14" s="199"/>
      <c r="AK14" s="199"/>
      <c r="AL14" s="105"/>
      <c r="AN14" s="51"/>
      <c r="AO14" s="49"/>
      <c r="AQ14" s="51"/>
      <c r="AR14" s="49"/>
      <c r="AT14" s="46"/>
      <c r="AU14" s="49"/>
    </row>
    <row r="15" spans="1:47" ht="14.25" customHeight="1">
      <c r="A15" s="104"/>
      <c r="B15" s="200"/>
      <c r="C15" s="200"/>
      <c r="D15" s="200"/>
      <c r="E15" s="201"/>
      <c r="F15" s="201"/>
      <c r="G15" s="201"/>
      <c r="H15" s="201"/>
      <c r="I15" s="201"/>
      <c r="J15" s="201"/>
      <c r="K15" s="201"/>
      <c r="L15" s="201"/>
      <c r="M15" s="201"/>
      <c r="N15" s="201"/>
      <c r="O15" s="200"/>
      <c r="P15" s="200"/>
      <c r="Q15" s="200"/>
      <c r="R15" s="200"/>
      <c r="S15" s="200"/>
      <c r="T15" s="200"/>
      <c r="U15" s="200"/>
      <c r="V15" s="200"/>
      <c r="W15" s="200"/>
      <c r="X15" s="9"/>
      <c r="Y15" s="9"/>
      <c r="Z15" s="9"/>
      <c r="AA15" s="9"/>
      <c r="AB15" s="9"/>
      <c r="AC15" s="9"/>
      <c r="AD15" s="9"/>
      <c r="AE15" s="9"/>
      <c r="AF15" s="9"/>
      <c r="AG15" s="9"/>
      <c r="AH15" s="9"/>
      <c r="AI15" s="9"/>
      <c r="AJ15" s="201"/>
      <c r="AK15" s="201"/>
      <c r="AL15" s="105"/>
      <c r="AN15" s="51"/>
      <c r="AO15" s="49"/>
      <c r="AQ15" s="51"/>
      <c r="AR15" s="49"/>
      <c r="AT15" s="46"/>
      <c r="AU15" s="49"/>
    </row>
    <row r="16" spans="1:47" ht="14.25" customHeight="1">
      <c r="A16" s="104"/>
      <c r="B16" s="200"/>
      <c r="C16" s="200"/>
      <c r="D16" s="200"/>
      <c r="E16" s="201"/>
      <c r="F16" s="201"/>
      <c r="G16" s="201"/>
      <c r="H16" s="201"/>
      <c r="I16" s="201"/>
      <c r="J16" s="201"/>
      <c r="K16" s="201"/>
      <c r="L16" s="201"/>
      <c r="M16" s="201"/>
      <c r="N16" s="201"/>
      <c r="O16" s="200"/>
      <c r="P16" s="200"/>
      <c r="Q16" s="200"/>
      <c r="R16" s="200"/>
      <c r="S16" s="200"/>
      <c r="T16" s="200"/>
      <c r="U16" s="200"/>
      <c r="V16" s="200"/>
      <c r="W16" s="200"/>
      <c r="X16" s="9"/>
      <c r="Y16" s="9"/>
      <c r="Z16" s="9"/>
      <c r="AA16" s="9"/>
      <c r="AB16" s="197"/>
      <c r="AC16" s="197"/>
      <c r="AD16" s="197"/>
      <c r="AE16" s="11"/>
      <c r="AF16" s="197"/>
      <c r="AG16" s="197"/>
      <c r="AH16" s="197"/>
      <c r="AI16" s="9"/>
      <c r="AJ16" s="201"/>
      <c r="AK16" s="201"/>
      <c r="AL16" s="105"/>
      <c r="AN16" s="51"/>
      <c r="AO16" s="49"/>
      <c r="AQ16" s="51"/>
      <c r="AR16" s="49"/>
      <c r="AT16" s="46"/>
      <c r="AU16" s="49"/>
    </row>
    <row r="17" spans="1:47" ht="14.25" customHeight="1">
      <c r="A17" s="104"/>
      <c r="B17" s="9"/>
      <c r="C17" s="9"/>
      <c r="D17" s="9"/>
      <c r="E17" s="201"/>
      <c r="F17" s="201"/>
      <c r="G17" s="201"/>
      <c r="H17" s="201"/>
      <c r="I17" s="201"/>
      <c r="J17" s="201"/>
      <c r="K17" s="201"/>
      <c r="L17" s="201"/>
      <c r="M17" s="201"/>
      <c r="N17" s="201"/>
      <c r="O17" s="200"/>
      <c r="P17" s="200"/>
      <c r="Q17" s="200"/>
      <c r="R17" s="200"/>
      <c r="S17" s="200"/>
      <c r="T17" s="200"/>
      <c r="U17" s="200"/>
      <c r="V17" s="200"/>
      <c r="W17" s="200"/>
      <c r="X17" s="197"/>
      <c r="Y17" s="197"/>
      <c r="Z17" s="197"/>
      <c r="AA17" s="197"/>
      <c r="AB17" s="9"/>
      <c r="AC17" s="9"/>
      <c r="AD17" s="9"/>
      <c r="AE17" s="9"/>
      <c r="AF17" s="9"/>
      <c r="AG17" s="201"/>
      <c r="AH17" s="201"/>
      <c r="AI17" s="201"/>
      <c r="AJ17" s="201"/>
      <c r="AK17" s="202"/>
      <c r="AL17" s="105"/>
      <c r="AN17" s="51"/>
      <c r="AO17" s="49"/>
      <c r="AQ17" s="51"/>
      <c r="AR17" s="49"/>
      <c r="AT17" s="46"/>
      <c r="AU17" s="49"/>
    </row>
    <row r="18" spans="1:47" ht="14.25" customHeight="1">
      <c r="A18" s="104"/>
      <c r="B18" s="203"/>
      <c r="C18" s="204"/>
      <c r="D18" s="204"/>
      <c r="E18" s="9"/>
      <c r="F18" s="9"/>
      <c r="G18" s="9"/>
      <c r="H18" s="9"/>
      <c r="I18" s="9"/>
      <c r="J18" s="9"/>
      <c r="K18" s="9"/>
      <c r="L18" s="9"/>
      <c r="M18" s="9"/>
      <c r="N18" s="201"/>
      <c r="O18" s="201"/>
      <c r="P18" s="201"/>
      <c r="Q18" s="201"/>
      <c r="R18" s="9"/>
      <c r="S18" s="9"/>
      <c r="T18" s="9"/>
      <c r="U18" s="201"/>
      <c r="V18" s="201"/>
      <c r="W18" s="201"/>
      <c r="X18" s="9"/>
      <c r="Y18" s="9"/>
      <c r="Z18" s="9"/>
      <c r="AA18" s="9"/>
      <c r="AB18" s="197"/>
      <c r="AC18" s="197"/>
      <c r="AD18" s="197"/>
      <c r="AE18" s="197"/>
      <c r="AF18" s="201"/>
      <c r="AG18" s="205"/>
      <c r="AH18" s="205"/>
      <c r="AI18" s="205"/>
      <c r="AJ18" s="205"/>
      <c r="AK18" s="202"/>
      <c r="AL18" s="105"/>
      <c r="AN18" s="51"/>
      <c r="AO18" s="49"/>
      <c r="AQ18" s="51"/>
      <c r="AR18" s="49"/>
      <c r="AT18" s="46"/>
      <c r="AU18" s="49"/>
    </row>
    <row r="19" spans="1:47" ht="14.25" customHeight="1">
      <c r="A19" s="104"/>
      <c r="B19" s="203"/>
      <c r="C19" s="204"/>
      <c r="D19" s="204"/>
      <c r="E19" s="201"/>
      <c r="F19" s="204"/>
      <c r="G19" s="9"/>
      <c r="H19" s="9"/>
      <c r="I19" s="11"/>
      <c r="J19" s="11"/>
      <c r="K19" s="11"/>
      <c r="L19" s="11"/>
      <c r="M19" s="204"/>
      <c r="N19" s="205"/>
      <c r="O19" s="201"/>
      <c r="P19" s="201"/>
      <c r="Q19" s="201"/>
      <c r="R19" s="9"/>
      <c r="S19" s="9"/>
      <c r="T19" s="9"/>
      <c r="U19" s="201"/>
      <c r="V19" s="201"/>
      <c r="W19" s="201"/>
      <c r="X19" s="197"/>
      <c r="Y19" s="197"/>
      <c r="Z19" s="197"/>
      <c r="AA19" s="197"/>
      <c r="AB19" s="197"/>
      <c r="AC19" s="197"/>
      <c r="AD19" s="197"/>
      <c r="AE19" s="197"/>
      <c r="AF19" s="201"/>
      <c r="AG19" s="205"/>
      <c r="AH19" s="205"/>
      <c r="AI19" s="205"/>
      <c r="AJ19" s="205"/>
      <c r="AK19" s="204"/>
      <c r="AL19" s="105"/>
      <c r="AN19" s="51"/>
      <c r="AO19" s="49"/>
      <c r="AQ19" s="51"/>
      <c r="AR19" s="49"/>
      <c r="AT19" s="46"/>
      <c r="AU19" s="49"/>
    </row>
    <row r="20" spans="1:47" ht="14.25" customHeight="1">
      <c r="A20" s="104"/>
      <c r="B20" s="203"/>
      <c r="C20" s="9"/>
      <c r="D20" s="206"/>
      <c r="E20" s="201"/>
      <c r="F20" s="204"/>
      <c r="G20" s="9"/>
      <c r="H20" s="9"/>
      <c r="I20" s="11"/>
      <c r="J20" s="11"/>
      <c r="K20" s="11"/>
      <c r="L20" s="11"/>
      <c r="M20" s="207"/>
      <c r="N20" s="205"/>
      <c r="O20" s="201"/>
      <c r="P20" s="201"/>
      <c r="Q20" s="201"/>
      <c r="R20" s="9"/>
      <c r="S20" s="9"/>
      <c r="T20" s="9"/>
      <c r="U20" s="201"/>
      <c r="V20" s="201"/>
      <c r="W20" s="201"/>
      <c r="X20" s="197"/>
      <c r="Y20" s="197"/>
      <c r="Z20" s="197"/>
      <c r="AA20" s="197"/>
      <c r="AB20" s="203"/>
      <c r="AC20" s="203"/>
      <c r="AD20" s="203"/>
      <c r="AE20" s="203"/>
      <c r="AF20" s="208"/>
      <c r="AG20" s="205"/>
      <c r="AH20" s="205"/>
      <c r="AI20" s="205"/>
      <c r="AJ20" s="205"/>
      <c r="AK20" s="204"/>
      <c r="AL20" s="105"/>
      <c r="AN20" s="51"/>
      <c r="AO20" s="49"/>
      <c r="AQ20" s="51"/>
      <c r="AR20" s="49"/>
      <c r="AT20" s="46"/>
      <c r="AU20" s="49"/>
    </row>
    <row r="21" spans="1:47" ht="14.25" customHeight="1">
      <c r="A21" s="104"/>
      <c r="B21" s="203"/>
      <c r="C21" s="209"/>
      <c r="D21" s="207"/>
      <c r="E21" s="201"/>
      <c r="F21" s="204"/>
      <c r="G21" s="204"/>
      <c r="H21" s="204"/>
      <c r="I21" s="11"/>
      <c r="J21" s="11"/>
      <c r="K21" s="11"/>
      <c r="L21" s="11"/>
      <c r="M21" s="204"/>
      <c r="N21" s="205"/>
      <c r="O21" s="201"/>
      <c r="P21" s="201"/>
      <c r="Q21" s="201"/>
      <c r="R21" s="9"/>
      <c r="S21" s="9"/>
      <c r="T21" s="9"/>
      <c r="U21" s="201"/>
      <c r="V21" s="201"/>
      <c r="W21" s="201"/>
      <c r="X21" s="203"/>
      <c r="Y21" s="203"/>
      <c r="Z21" s="203"/>
      <c r="AA21" s="203"/>
      <c r="AB21" s="12"/>
      <c r="AC21" s="12"/>
      <c r="AD21" s="12"/>
      <c r="AE21" s="12"/>
      <c r="AF21" s="210"/>
      <c r="AG21" s="205"/>
      <c r="AH21" s="205"/>
      <c r="AI21" s="205"/>
      <c r="AJ21" s="205"/>
      <c r="AK21" s="204"/>
      <c r="AL21" s="105"/>
      <c r="AN21" s="51"/>
      <c r="AO21" s="49"/>
      <c r="AQ21" s="51"/>
      <c r="AR21" s="49"/>
      <c r="AT21" s="46"/>
      <c r="AU21" s="49"/>
    </row>
    <row r="22" spans="1:47" ht="14.25" customHeight="1">
      <c r="A22" s="104"/>
      <c r="B22" s="203"/>
      <c r="C22" s="209"/>
      <c r="D22" s="207"/>
      <c r="E22" s="11"/>
      <c r="F22" s="204"/>
      <c r="G22" s="204"/>
      <c r="H22" s="204"/>
      <c r="I22" s="11"/>
      <c r="J22" s="11"/>
      <c r="K22" s="11"/>
      <c r="L22" s="11"/>
      <c r="M22" s="204"/>
      <c r="N22" s="205"/>
      <c r="O22" s="201"/>
      <c r="P22" s="201"/>
      <c r="Q22" s="201"/>
      <c r="R22" s="9"/>
      <c r="S22" s="9"/>
      <c r="T22" s="9"/>
      <c r="U22" s="201"/>
      <c r="V22" s="201"/>
      <c r="W22" s="201"/>
      <c r="X22" s="12"/>
      <c r="Y22" s="12"/>
      <c r="Z22" s="12"/>
      <c r="AA22" s="12"/>
      <c r="AB22" s="12"/>
      <c r="AC22" s="12"/>
      <c r="AD22" s="12"/>
      <c r="AE22" s="12"/>
      <c r="AF22" s="211"/>
      <c r="AG22" s="212"/>
      <c r="AH22" s="212"/>
      <c r="AI22" s="205"/>
      <c r="AJ22" s="205"/>
      <c r="AK22" s="204"/>
      <c r="AL22" s="105"/>
      <c r="AN22" s="51"/>
      <c r="AO22" s="49"/>
      <c r="AQ22" s="51"/>
      <c r="AR22" s="49"/>
      <c r="AT22" s="46"/>
      <c r="AU22" s="49"/>
    </row>
    <row r="23" spans="1:47" ht="14.25" customHeight="1">
      <c r="A23" s="104"/>
      <c r="B23" s="9"/>
      <c r="C23" s="9"/>
      <c r="D23" s="9"/>
      <c r="E23" s="11"/>
      <c r="F23" s="204"/>
      <c r="G23" s="204"/>
      <c r="H23" s="204"/>
      <c r="I23" s="11"/>
      <c r="J23" s="11"/>
      <c r="K23" s="11"/>
      <c r="L23" s="11"/>
      <c r="M23" s="204"/>
      <c r="N23" s="205"/>
      <c r="O23" s="201"/>
      <c r="P23" s="201"/>
      <c r="Q23" s="201"/>
      <c r="R23" s="9"/>
      <c r="S23" s="9"/>
      <c r="T23" s="9"/>
      <c r="U23" s="201"/>
      <c r="V23" s="201"/>
      <c r="W23" s="201"/>
      <c r="X23" s="12"/>
      <c r="Y23" s="12"/>
      <c r="Z23" s="12"/>
      <c r="AA23" s="12"/>
      <c r="AB23" s="12"/>
      <c r="AC23" s="12"/>
      <c r="AD23" s="12"/>
      <c r="AE23" s="12"/>
      <c r="AF23" s="210"/>
      <c r="AG23" s="205"/>
      <c r="AH23" s="205"/>
      <c r="AI23" s="205"/>
      <c r="AJ23" s="205"/>
      <c r="AK23" s="204"/>
      <c r="AL23" s="105"/>
      <c r="AN23" s="51"/>
      <c r="AO23" s="49"/>
      <c r="AQ23" s="51"/>
      <c r="AR23" s="49"/>
      <c r="AT23" s="46"/>
      <c r="AU23" s="49"/>
    </row>
    <row r="24" spans="1:47" ht="14.25" customHeight="1">
      <c r="A24" s="104"/>
      <c r="B24" s="213"/>
      <c r="C24" s="9"/>
      <c r="D24" s="9"/>
      <c r="E24" s="9"/>
      <c r="F24" s="9"/>
      <c r="G24" s="9"/>
      <c r="H24" s="9"/>
      <c r="I24" s="9"/>
      <c r="J24" s="9"/>
      <c r="K24" s="9"/>
      <c r="L24" s="9"/>
      <c r="M24" s="9"/>
      <c r="N24" s="214"/>
      <c r="O24" s="201"/>
      <c r="P24" s="201"/>
      <c r="Q24" s="201"/>
      <c r="R24" s="9"/>
      <c r="S24" s="9"/>
      <c r="T24" s="9"/>
      <c r="U24" s="201"/>
      <c r="V24" s="201"/>
      <c r="W24" s="201"/>
      <c r="X24" s="12"/>
      <c r="Y24" s="12"/>
      <c r="Z24" s="12"/>
      <c r="AA24" s="12"/>
      <c r="AB24" s="12"/>
      <c r="AC24" s="12"/>
      <c r="AD24" s="12"/>
      <c r="AE24" s="12"/>
      <c r="AF24" s="210"/>
      <c r="AG24" s="205"/>
      <c r="AH24" s="205"/>
      <c r="AI24" s="205"/>
      <c r="AJ24" s="205"/>
      <c r="AK24" s="204"/>
      <c r="AL24" s="105"/>
      <c r="AN24" s="51"/>
      <c r="AO24" s="49"/>
      <c r="AQ24" s="51"/>
      <c r="AR24" s="49"/>
      <c r="AT24" s="46"/>
      <c r="AU24" s="49"/>
    </row>
    <row r="25" spans="1:47" ht="14.25" customHeight="1">
      <c r="A25" s="104"/>
      <c r="B25" s="9"/>
      <c r="C25" s="209"/>
      <c r="D25" s="207"/>
      <c r="E25" s="9"/>
      <c r="F25" s="9"/>
      <c r="G25" s="9"/>
      <c r="H25" s="9"/>
      <c r="I25" s="9"/>
      <c r="J25" s="9"/>
      <c r="K25" s="9"/>
      <c r="L25" s="9"/>
      <c r="M25" s="9"/>
      <c r="N25" s="215"/>
      <c r="O25" s="201"/>
      <c r="P25" s="201"/>
      <c r="Q25" s="201"/>
      <c r="R25" s="9"/>
      <c r="S25" s="9"/>
      <c r="T25" s="9"/>
      <c r="U25" s="201"/>
      <c r="V25" s="201"/>
      <c r="W25" s="201"/>
      <c r="X25" s="12"/>
      <c r="Y25" s="12"/>
      <c r="Z25" s="12"/>
      <c r="AA25" s="12"/>
      <c r="AB25" s="201"/>
      <c r="AC25" s="201"/>
      <c r="AD25" s="201"/>
      <c r="AE25" s="201"/>
      <c r="AF25" s="216"/>
      <c r="AG25" s="205"/>
      <c r="AH25" s="205"/>
      <c r="AI25" s="205"/>
      <c r="AJ25" s="205"/>
      <c r="AK25" s="204"/>
      <c r="AL25" s="105"/>
      <c r="AN25" s="51"/>
      <c r="AO25" s="49"/>
      <c r="AQ25" s="51"/>
      <c r="AR25" s="49"/>
      <c r="AT25" s="46"/>
      <c r="AU25" s="49"/>
    </row>
    <row r="26" spans="1:47" ht="14.25" customHeight="1">
      <c r="A26" s="104"/>
      <c r="B26" s="9"/>
      <c r="C26" s="9"/>
      <c r="D26" s="9"/>
      <c r="E26" s="11"/>
      <c r="F26" s="204"/>
      <c r="G26" s="204"/>
      <c r="H26" s="204"/>
      <c r="I26" s="11"/>
      <c r="J26" s="11"/>
      <c r="K26" s="11"/>
      <c r="L26" s="11"/>
      <c r="M26" s="204"/>
      <c r="N26" s="205"/>
      <c r="O26" s="201"/>
      <c r="P26" s="201"/>
      <c r="Q26" s="201"/>
      <c r="R26" s="9"/>
      <c r="S26" s="9"/>
      <c r="T26" s="9"/>
      <c r="U26" s="201"/>
      <c r="V26" s="201"/>
      <c r="W26" s="201"/>
      <c r="X26" s="201"/>
      <c r="Y26" s="201"/>
      <c r="Z26" s="201"/>
      <c r="AA26" s="201"/>
      <c r="AB26" s="197"/>
      <c r="AC26" s="197"/>
      <c r="AD26" s="197"/>
      <c r="AE26" s="197"/>
      <c r="AF26" s="200"/>
      <c r="AG26" s="217"/>
      <c r="AH26" s="217"/>
      <c r="AI26" s="205"/>
      <c r="AJ26" s="205"/>
      <c r="AK26" s="204"/>
      <c r="AL26" s="105"/>
      <c r="AN26" s="51"/>
      <c r="AO26" s="49"/>
      <c r="AQ26" s="51"/>
      <c r="AR26" s="49"/>
      <c r="AT26" s="46"/>
      <c r="AU26" s="49"/>
    </row>
    <row r="27" spans="1:47" ht="14.25" customHeight="1">
      <c r="A27" s="104"/>
      <c r="B27" s="201"/>
      <c r="C27" s="186"/>
      <c r="D27" s="186"/>
      <c r="E27" s="4"/>
      <c r="F27" s="4"/>
      <c r="G27" s="4"/>
      <c r="H27" s="4"/>
      <c r="I27" s="4"/>
      <c r="J27" s="4"/>
      <c r="K27" s="4"/>
      <c r="L27" s="4"/>
      <c r="M27" s="4"/>
      <c r="N27" s="4"/>
      <c r="O27" s="4"/>
      <c r="P27" s="4"/>
      <c r="Q27" s="4"/>
      <c r="R27" s="4"/>
      <c r="S27" s="4"/>
      <c r="T27" s="4"/>
      <c r="U27" s="4"/>
      <c r="V27" s="4"/>
      <c r="W27" s="4"/>
      <c r="X27" s="197"/>
      <c r="Y27" s="197"/>
      <c r="Z27" s="197"/>
      <c r="AA27" s="197"/>
      <c r="AB27" s="197"/>
      <c r="AC27" s="197"/>
      <c r="AD27" s="197"/>
      <c r="AE27" s="197"/>
      <c r="AF27" s="200"/>
      <c r="AG27" s="217"/>
      <c r="AH27" s="217"/>
      <c r="AI27" s="205"/>
      <c r="AJ27" s="205"/>
      <c r="AK27" s="204"/>
      <c r="AL27" s="105"/>
      <c r="AN27" s="51"/>
      <c r="AO27" s="49"/>
      <c r="AQ27" s="51"/>
      <c r="AR27" s="49"/>
      <c r="AT27" s="46"/>
      <c r="AU27" s="49"/>
    </row>
    <row r="28" spans="1:47" ht="14.25" customHeight="1">
      <c r="A28" s="104"/>
      <c r="B28" s="9"/>
      <c r="C28" s="9"/>
      <c r="D28" s="9"/>
      <c r="E28" s="203"/>
      <c r="F28" s="4"/>
      <c r="G28" s="4"/>
      <c r="H28" s="4"/>
      <c r="I28" s="4"/>
      <c r="J28" s="4"/>
      <c r="K28" s="4"/>
      <c r="L28" s="4"/>
      <c r="M28" s="4"/>
      <c r="N28" s="4"/>
      <c r="O28" s="4"/>
      <c r="P28" s="4"/>
      <c r="Q28" s="4"/>
      <c r="R28" s="4"/>
      <c r="S28" s="4"/>
      <c r="T28" s="4"/>
      <c r="U28" s="4"/>
      <c r="V28" s="4"/>
      <c r="W28" s="4"/>
      <c r="X28" s="9"/>
      <c r="Y28" s="9"/>
      <c r="Z28" s="9"/>
      <c r="AA28" s="9"/>
      <c r="AB28" s="9"/>
      <c r="AC28" s="9"/>
      <c r="AD28" s="9"/>
      <c r="AE28" s="9"/>
      <c r="AF28" s="9"/>
      <c r="AG28" s="9"/>
      <c r="AH28" s="9"/>
      <c r="AI28" s="9"/>
      <c r="AJ28" s="204"/>
      <c r="AK28" s="204"/>
      <c r="AL28" s="105"/>
      <c r="AN28" s="51"/>
      <c r="AO28" s="49"/>
      <c r="AQ28" s="51"/>
      <c r="AR28" s="49"/>
      <c r="AT28" s="46"/>
      <c r="AU28" s="49"/>
    </row>
    <row r="29" spans="1:47" ht="14.25" customHeight="1">
      <c r="A29" s="104"/>
      <c r="B29" s="199"/>
      <c r="C29" s="218"/>
      <c r="D29" s="218"/>
      <c r="E29" s="9"/>
      <c r="F29" s="186"/>
      <c r="G29" s="186"/>
      <c r="H29" s="186"/>
      <c r="I29" s="12"/>
      <c r="J29" s="12"/>
      <c r="K29" s="12"/>
      <c r="L29" s="12"/>
      <c r="M29" s="219"/>
      <c r="N29" s="201"/>
      <c r="O29" s="9"/>
      <c r="P29" s="201"/>
      <c r="Q29" s="9"/>
      <c r="R29" s="9"/>
      <c r="S29" s="197"/>
      <c r="T29" s="197"/>
      <c r="U29" s="197"/>
      <c r="V29" s="197"/>
      <c r="W29" s="197"/>
      <c r="X29" s="9"/>
      <c r="Y29" s="9"/>
      <c r="Z29" s="9"/>
      <c r="AA29" s="9"/>
      <c r="AB29" s="9"/>
      <c r="AC29" s="9"/>
      <c r="AD29" s="9"/>
      <c r="AE29" s="9"/>
      <c r="AF29" s="9"/>
      <c r="AG29" s="9"/>
      <c r="AH29" s="9"/>
      <c r="AI29" s="9"/>
      <c r="AJ29" s="204"/>
      <c r="AK29" s="204"/>
      <c r="AL29" s="105"/>
      <c r="AN29" s="51"/>
      <c r="AO29" s="49"/>
      <c r="AQ29" s="51"/>
      <c r="AR29" s="49"/>
      <c r="AT29" s="46"/>
      <c r="AU29" s="49"/>
    </row>
    <row r="30" spans="1:47" ht="14.25" customHeight="1">
      <c r="A30" s="104"/>
      <c r="B30" s="199"/>
      <c r="C30" s="218"/>
      <c r="D30" s="218"/>
      <c r="E30" s="199"/>
      <c r="F30" s="218"/>
      <c r="G30" s="200"/>
      <c r="H30" s="9"/>
      <c r="I30" s="9"/>
      <c r="J30" s="9"/>
      <c r="K30" s="9"/>
      <c r="L30" s="9"/>
      <c r="M30" s="9"/>
      <c r="N30" s="217"/>
      <c r="O30" s="217"/>
      <c r="P30" s="205"/>
      <c r="Q30" s="205"/>
      <c r="R30" s="9"/>
      <c r="S30" s="9"/>
      <c r="T30" s="9"/>
      <c r="U30" s="9"/>
      <c r="V30" s="9"/>
      <c r="W30" s="9"/>
      <c r="X30" s="9"/>
      <c r="Y30" s="9"/>
      <c r="Z30" s="9"/>
      <c r="AA30" s="9"/>
      <c r="AB30" s="9"/>
      <c r="AC30" s="9"/>
      <c r="AD30" s="9"/>
      <c r="AE30" s="9"/>
      <c r="AF30" s="9"/>
      <c r="AG30" s="9"/>
      <c r="AH30" s="9"/>
      <c r="AI30" s="9"/>
      <c r="AJ30" s="204"/>
      <c r="AK30" s="204"/>
      <c r="AL30" s="105"/>
      <c r="AN30" s="51"/>
      <c r="AO30" s="49"/>
      <c r="AQ30" s="51"/>
      <c r="AR30" s="49"/>
      <c r="AT30" s="46"/>
      <c r="AU30" s="49"/>
    </row>
    <row r="31" spans="1:47" ht="14.25" customHeight="1">
      <c r="A31" s="104"/>
      <c r="B31" s="206"/>
      <c r="C31" s="204"/>
      <c r="D31" s="204"/>
      <c r="E31" s="9"/>
      <c r="F31" s="204"/>
      <c r="G31" s="12"/>
      <c r="H31" s="9"/>
      <c r="I31" s="9"/>
      <c r="J31" s="9"/>
      <c r="K31" s="9"/>
      <c r="L31" s="9"/>
      <c r="M31" s="9"/>
      <c r="N31" s="220"/>
      <c r="O31" s="220"/>
      <c r="P31" s="220"/>
      <c r="Q31" s="220"/>
      <c r="R31" s="9"/>
      <c r="S31" s="9"/>
      <c r="T31" s="9"/>
      <c r="U31" s="9"/>
      <c r="V31" s="9"/>
      <c r="W31" s="9"/>
      <c r="X31" s="9"/>
      <c r="Y31" s="9"/>
      <c r="Z31" s="9"/>
      <c r="AA31" s="9"/>
      <c r="AB31" s="9"/>
      <c r="AC31" s="9"/>
      <c r="AD31" s="9"/>
      <c r="AE31" s="9"/>
      <c r="AF31" s="9"/>
      <c r="AG31" s="9"/>
      <c r="AH31" s="9"/>
      <c r="AI31" s="9"/>
      <c r="AJ31" s="204"/>
      <c r="AK31" s="204"/>
      <c r="AL31" s="105"/>
      <c r="AN31" s="51"/>
      <c r="AO31" s="49"/>
      <c r="AQ31" s="51"/>
      <c r="AR31" s="49"/>
      <c r="AT31" s="46"/>
      <c r="AU31" s="49"/>
    </row>
    <row r="32" spans="1:47" ht="14.25" customHeight="1">
      <c r="A32" s="104"/>
      <c r="B32" s="204"/>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204"/>
      <c r="AK32" s="204"/>
      <c r="AL32" s="105"/>
      <c r="AN32" s="51"/>
      <c r="AO32" s="49"/>
      <c r="AQ32" s="51"/>
      <c r="AR32" s="49"/>
      <c r="AT32" s="46"/>
      <c r="AU32" s="49"/>
    </row>
    <row r="33" spans="1:47" ht="14.25" customHeight="1">
      <c r="A33" s="104"/>
      <c r="B33" s="204"/>
      <c r="C33" s="204"/>
      <c r="D33" s="204"/>
      <c r="E33" s="9"/>
      <c r="F33" s="9"/>
      <c r="G33" s="9"/>
      <c r="H33" s="9"/>
      <c r="I33" s="9"/>
      <c r="J33" s="9"/>
      <c r="K33" s="9"/>
      <c r="L33" s="9"/>
      <c r="M33" s="9"/>
      <c r="N33" s="9"/>
      <c r="O33" s="9"/>
      <c r="P33" s="9"/>
      <c r="Q33" s="9"/>
      <c r="R33" s="9"/>
      <c r="S33" s="9"/>
      <c r="T33" s="9"/>
      <c r="U33" s="9"/>
      <c r="V33" s="9"/>
      <c r="W33" s="9"/>
      <c r="X33" s="9"/>
      <c r="Y33" s="12"/>
      <c r="Z33" s="12"/>
      <c r="AA33" s="219"/>
      <c r="AB33" s="219"/>
      <c r="AC33" s="219"/>
      <c r="AD33" s="219"/>
      <c r="AE33" s="201"/>
      <c r="AF33" s="201"/>
      <c r="AG33" s="201"/>
      <c r="AH33" s="201"/>
      <c r="AI33" s="201"/>
      <c r="AJ33" s="204"/>
      <c r="AK33" s="204"/>
      <c r="AL33" s="105"/>
      <c r="AN33" s="51"/>
      <c r="AO33" s="49"/>
      <c r="AQ33" s="51"/>
      <c r="AR33" s="49"/>
      <c r="AT33" s="46"/>
      <c r="AU33" s="49"/>
    </row>
    <row r="34" spans="1:47" ht="14.25" customHeight="1">
      <c r="A34" s="104"/>
      <c r="B34" s="204"/>
      <c r="C34" s="204"/>
      <c r="D34" s="204"/>
      <c r="E34" s="9"/>
      <c r="F34" s="9"/>
      <c r="G34" s="9"/>
      <c r="H34" s="9"/>
      <c r="I34" s="9"/>
      <c r="J34" s="9"/>
      <c r="K34" s="9"/>
      <c r="L34" s="9"/>
      <c r="M34" s="9"/>
      <c r="N34" s="9"/>
      <c r="O34" s="9"/>
      <c r="P34" s="9"/>
      <c r="Q34" s="9"/>
      <c r="R34" s="9"/>
      <c r="S34" s="9"/>
      <c r="T34" s="9"/>
      <c r="U34" s="9"/>
      <c r="V34" s="9"/>
      <c r="W34" s="9"/>
      <c r="X34" s="9"/>
      <c r="Y34" s="12"/>
      <c r="Z34" s="12"/>
      <c r="AA34" s="9"/>
      <c r="AB34" s="9"/>
      <c r="AC34" s="9"/>
      <c r="AD34" s="9"/>
      <c r="AE34" s="201"/>
      <c r="AF34" s="201"/>
      <c r="AG34" s="201"/>
      <c r="AH34" s="201"/>
      <c r="AI34" s="201"/>
      <c r="AJ34" s="204"/>
      <c r="AK34" s="204"/>
      <c r="AL34" s="105"/>
      <c r="AN34" s="51"/>
      <c r="AO34" s="49"/>
      <c r="AQ34" s="51"/>
      <c r="AR34" s="49"/>
      <c r="AT34" s="46"/>
      <c r="AU34" s="49"/>
    </row>
    <row r="35" spans="1:47" ht="14.25" customHeight="1">
      <c r="A35" s="104"/>
      <c r="B35" s="204"/>
      <c r="C35" s="204"/>
      <c r="D35" s="204"/>
      <c r="E35" s="9"/>
      <c r="F35" s="9"/>
      <c r="G35" s="9"/>
      <c r="H35" s="9"/>
      <c r="I35" s="9"/>
      <c r="J35" s="9"/>
      <c r="K35" s="9"/>
      <c r="L35" s="9"/>
      <c r="M35" s="9"/>
      <c r="N35" s="9"/>
      <c r="O35" s="9"/>
      <c r="P35" s="9"/>
      <c r="Q35" s="9"/>
      <c r="R35" s="9"/>
      <c r="S35" s="9"/>
      <c r="T35" s="9"/>
      <c r="U35" s="9"/>
      <c r="V35" s="9"/>
      <c r="W35" s="9"/>
      <c r="X35" s="9"/>
      <c r="Y35" s="12"/>
      <c r="Z35" s="12"/>
      <c r="AA35" s="9"/>
      <c r="AB35" s="9"/>
      <c r="AC35" s="9"/>
      <c r="AD35" s="9"/>
      <c r="AE35" s="201"/>
      <c r="AF35" s="201"/>
      <c r="AG35" s="201"/>
      <c r="AH35" s="201"/>
      <c r="AI35" s="201"/>
      <c r="AJ35" s="204"/>
      <c r="AK35" s="204"/>
      <c r="AL35" s="105"/>
      <c r="AN35" s="51"/>
      <c r="AO35" s="49"/>
      <c r="AQ35" s="51"/>
      <c r="AR35" s="49"/>
      <c r="AT35" s="46"/>
      <c r="AU35" s="49"/>
    </row>
    <row r="36" spans="1:47" ht="14.25" customHeight="1">
      <c r="A36" s="104"/>
      <c r="B36" s="221"/>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105"/>
      <c r="AN36" s="51"/>
      <c r="AO36" s="49"/>
      <c r="AQ36" s="51"/>
      <c r="AR36" s="49"/>
      <c r="AT36" s="46"/>
      <c r="AU36" s="49"/>
    </row>
    <row r="37" spans="1:47" ht="14.25" customHeight="1">
      <c r="A37" s="104"/>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105"/>
      <c r="AN37" s="51"/>
      <c r="AO37" s="49"/>
      <c r="AQ37" s="51"/>
      <c r="AR37" s="49"/>
      <c r="AT37" s="46"/>
      <c r="AU37" s="49"/>
    </row>
    <row r="38" spans="1:47" ht="14.25" customHeight="1">
      <c r="A38" s="104"/>
      <c r="B38" s="222"/>
      <c r="C38" s="222"/>
      <c r="D38" s="222"/>
      <c r="E38" s="9"/>
      <c r="F38" s="9"/>
      <c r="G38" s="9"/>
      <c r="H38" s="9"/>
      <c r="I38" s="9"/>
      <c r="J38" s="9"/>
      <c r="K38" s="9"/>
      <c r="L38" s="9"/>
      <c r="M38" s="9"/>
      <c r="N38" s="9"/>
      <c r="O38" s="9"/>
      <c r="P38" s="9"/>
      <c r="Q38" s="9"/>
      <c r="R38" s="9"/>
      <c r="S38" s="9"/>
      <c r="T38" s="9"/>
      <c r="U38" s="9"/>
      <c r="V38" s="9"/>
      <c r="W38" s="9"/>
      <c r="X38" s="9"/>
      <c r="Y38" s="12"/>
      <c r="Z38" s="12"/>
      <c r="AA38" s="219"/>
      <c r="AB38" s="219"/>
      <c r="AC38" s="219"/>
      <c r="AD38" s="219"/>
      <c r="AE38" s="201"/>
      <c r="AF38" s="201"/>
      <c r="AG38" s="201"/>
      <c r="AH38" s="201"/>
      <c r="AI38" s="201"/>
      <c r="AJ38" s="222"/>
      <c r="AK38" s="222"/>
      <c r="AL38" s="105"/>
      <c r="AN38" s="51"/>
      <c r="AO38" s="49"/>
      <c r="AQ38" s="51"/>
      <c r="AR38" s="49"/>
      <c r="AT38" s="46"/>
      <c r="AU38" s="49"/>
    </row>
    <row r="39" spans="1:47" ht="14.25" customHeight="1">
      <c r="A39" s="104"/>
      <c r="B39" s="222"/>
      <c r="C39" s="222"/>
      <c r="D39" s="222"/>
      <c r="E39" s="9"/>
      <c r="F39" s="9"/>
      <c r="G39" s="9"/>
      <c r="H39" s="9"/>
      <c r="I39" s="9"/>
      <c r="J39" s="9"/>
      <c r="K39" s="9"/>
      <c r="L39" s="9"/>
      <c r="M39" s="9"/>
      <c r="N39" s="9"/>
      <c r="O39" s="9"/>
      <c r="P39" s="9"/>
      <c r="Q39" s="9"/>
      <c r="R39" s="9"/>
      <c r="S39" s="9"/>
      <c r="T39" s="9"/>
      <c r="U39" s="9"/>
      <c r="V39" s="9"/>
      <c r="W39" s="9"/>
      <c r="X39" s="9"/>
      <c r="Y39" s="12"/>
      <c r="Z39" s="12"/>
      <c r="AA39" s="219"/>
      <c r="AB39" s="219"/>
      <c r="AC39" s="219"/>
      <c r="AD39" s="219"/>
      <c r="AE39" s="201"/>
      <c r="AF39" s="201"/>
      <c r="AG39" s="201"/>
      <c r="AH39" s="201"/>
      <c r="AI39" s="201"/>
      <c r="AJ39" s="222"/>
      <c r="AK39" s="222"/>
      <c r="AL39" s="105"/>
      <c r="AN39" s="51"/>
      <c r="AO39" s="49"/>
      <c r="AQ39" s="51"/>
      <c r="AR39" s="49"/>
      <c r="AT39" s="46"/>
      <c r="AU39" s="49"/>
    </row>
    <row r="40" spans="1:47" ht="14.25" customHeight="1">
      <c r="A40" s="104"/>
      <c r="B40" s="222"/>
      <c r="C40" s="222"/>
      <c r="D40" s="222"/>
      <c r="E40" s="9"/>
      <c r="F40" s="9"/>
      <c r="G40" s="9"/>
      <c r="H40" s="9"/>
      <c r="I40" s="9"/>
      <c r="J40" s="9"/>
      <c r="K40" s="9"/>
      <c r="L40" s="9"/>
      <c r="M40" s="9"/>
      <c r="N40" s="9"/>
      <c r="O40" s="9"/>
      <c r="P40" s="9"/>
      <c r="Q40" s="9"/>
      <c r="R40" s="9"/>
      <c r="S40" s="9"/>
      <c r="T40" s="9"/>
      <c r="U40" s="9"/>
      <c r="V40" s="9"/>
      <c r="W40" s="9"/>
      <c r="X40" s="9"/>
      <c r="Y40" s="12"/>
      <c r="Z40" s="12"/>
      <c r="AA40" s="219"/>
      <c r="AB40" s="219"/>
      <c r="AC40" s="219"/>
      <c r="AD40" s="219"/>
      <c r="AE40" s="201"/>
      <c r="AF40" s="201"/>
      <c r="AG40" s="201"/>
      <c r="AH40" s="201"/>
      <c r="AI40" s="201"/>
      <c r="AJ40" s="222"/>
      <c r="AK40" s="222"/>
      <c r="AL40" s="105"/>
      <c r="AN40" s="51"/>
      <c r="AO40" s="49"/>
      <c r="AQ40" s="51"/>
      <c r="AR40" s="49"/>
      <c r="AT40" s="46"/>
      <c r="AU40" s="49"/>
    </row>
    <row r="41" spans="1:47" ht="14.25" customHeight="1">
      <c r="A41" s="104"/>
      <c r="B41" s="222"/>
      <c r="C41" s="222"/>
      <c r="D41" s="222"/>
      <c r="E41" s="9"/>
      <c r="F41" s="9"/>
      <c r="G41" s="9"/>
      <c r="H41" s="9"/>
      <c r="I41" s="9"/>
      <c r="J41" s="9"/>
      <c r="K41" s="9"/>
      <c r="L41" s="9"/>
      <c r="M41" s="9"/>
      <c r="N41" s="9"/>
      <c r="O41" s="9"/>
      <c r="P41" s="9"/>
      <c r="Q41" s="9"/>
      <c r="R41" s="9"/>
      <c r="S41" s="9"/>
      <c r="T41" s="9"/>
      <c r="U41" s="9"/>
      <c r="V41" s="9"/>
      <c r="W41" s="9"/>
      <c r="X41" s="12"/>
      <c r="Y41" s="12"/>
      <c r="Z41" s="12"/>
      <c r="AA41" s="219"/>
      <c r="AB41" s="219"/>
      <c r="AC41" s="219"/>
      <c r="AD41" s="219"/>
      <c r="AE41" s="201"/>
      <c r="AF41" s="201"/>
      <c r="AG41" s="201"/>
      <c r="AH41" s="201"/>
      <c r="AI41" s="201"/>
      <c r="AJ41" s="222"/>
      <c r="AK41" s="222"/>
      <c r="AL41" s="105"/>
      <c r="AN41" s="51"/>
      <c r="AO41" s="49"/>
      <c r="AQ41" s="51"/>
      <c r="AR41" s="49"/>
      <c r="AT41" s="46"/>
      <c r="AU41" s="49"/>
    </row>
    <row r="42" spans="1:47" ht="14.25" customHeight="1">
      <c r="A42" s="104"/>
      <c r="B42" s="221"/>
      <c r="C42" s="221"/>
      <c r="D42" s="221"/>
      <c r="E42" s="9"/>
      <c r="F42" s="9"/>
      <c r="G42" s="9"/>
      <c r="H42" s="9"/>
      <c r="I42" s="9"/>
      <c r="J42" s="9"/>
      <c r="K42" s="9"/>
      <c r="L42" s="9"/>
      <c r="M42" s="9"/>
      <c r="N42" s="9"/>
      <c r="O42" s="9"/>
      <c r="P42" s="9"/>
      <c r="Q42" s="9"/>
      <c r="R42" s="9"/>
      <c r="S42" s="9"/>
      <c r="T42" s="9"/>
      <c r="U42" s="9"/>
      <c r="V42" s="9"/>
      <c r="W42" s="9"/>
      <c r="X42" s="203"/>
      <c r="Y42" s="203"/>
      <c r="Z42" s="203"/>
      <c r="AA42" s="219"/>
      <c r="AB42" s="219"/>
      <c r="AC42" s="219"/>
      <c r="AD42" s="219"/>
      <c r="AE42" s="201"/>
      <c r="AF42" s="201"/>
      <c r="AG42" s="201"/>
      <c r="AH42" s="201"/>
      <c r="AI42" s="201"/>
      <c r="AJ42" s="221"/>
      <c r="AK42" s="221"/>
      <c r="AL42" s="106"/>
      <c r="AN42" s="51"/>
      <c r="AO42" s="49"/>
      <c r="AQ42" s="51"/>
      <c r="AR42" s="49"/>
      <c r="AT42" s="46"/>
      <c r="AU42" s="49"/>
    </row>
    <row r="43" spans="1:47" ht="14.25" customHeight="1">
      <c r="A43" s="104"/>
      <c r="B43" s="222"/>
      <c r="C43" s="222"/>
      <c r="D43" s="222"/>
      <c r="E43" s="9"/>
      <c r="F43" s="9"/>
      <c r="G43" s="9"/>
      <c r="H43" s="9"/>
      <c r="I43" s="9"/>
      <c r="J43" s="9"/>
      <c r="K43" s="9"/>
      <c r="L43" s="9"/>
      <c r="M43" s="9"/>
      <c r="N43" s="9"/>
      <c r="O43" s="9"/>
      <c r="P43" s="9"/>
      <c r="Q43" s="9"/>
      <c r="R43" s="9"/>
      <c r="S43" s="9"/>
      <c r="T43" s="9"/>
      <c r="U43" s="9"/>
      <c r="V43" s="9"/>
      <c r="W43" s="9"/>
      <c r="X43" s="12"/>
      <c r="Y43" s="12"/>
      <c r="Z43" s="12"/>
      <c r="AA43" s="219"/>
      <c r="AB43" s="219"/>
      <c r="AC43" s="219"/>
      <c r="AD43" s="219"/>
      <c r="AE43" s="201"/>
      <c r="AF43" s="201"/>
      <c r="AG43" s="201"/>
      <c r="AH43" s="201"/>
      <c r="AI43" s="201"/>
      <c r="AJ43" s="222"/>
      <c r="AK43" s="222"/>
      <c r="AL43" s="107"/>
      <c r="AN43" s="51"/>
      <c r="AO43" s="49"/>
      <c r="AQ43" s="51"/>
      <c r="AR43" s="49"/>
      <c r="AT43" s="46"/>
      <c r="AU43" s="49"/>
    </row>
    <row r="44" spans="1:47" ht="14.25" customHeight="1">
      <c r="A44" s="104"/>
      <c r="B44" s="222"/>
      <c r="C44" s="222"/>
      <c r="D44" s="222"/>
      <c r="E44" s="9"/>
      <c r="F44" s="9"/>
      <c r="G44" s="9"/>
      <c r="H44" s="9"/>
      <c r="I44" s="9"/>
      <c r="J44" s="9"/>
      <c r="K44" s="9"/>
      <c r="L44" s="9"/>
      <c r="M44" s="9"/>
      <c r="N44" s="9"/>
      <c r="O44" s="9"/>
      <c r="P44" s="9"/>
      <c r="Q44" s="9"/>
      <c r="R44" s="9"/>
      <c r="S44" s="9"/>
      <c r="T44" s="9"/>
      <c r="U44" s="9"/>
      <c r="V44" s="9"/>
      <c r="W44" s="9"/>
      <c r="X44" s="12"/>
      <c r="Y44" s="12"/>
      <c r="Z44" s="12"/>
      <c r="AA44" s="219"/>
      <c r="AB44" s="219"/>
      <c r="AC44" s="219"/>
      <c r="AD44" s="219"/>
      <c r="AE44" s="201"/>
      <c r="AF44" s="201"/>
      <c r="AG44" s="201"/>
      <c r="AH44" s="201"/>
      <c r="AI44" s="201"/>
      <c r="AJ44" s="222"/>
      <c r="AK44" s="222"/>
      <c r="AL44" s="108"/>
      <c r="AN44" s="51"/>
      <c r="AO44" s="49"/>
      <c r="AQ44" s="51"/>
      <c r="AR44" s="49"/>
      <c r="AT44" s="46"/>
      <c r="AU44" s="49"/>
    </row>
    <row r="45" spans="1:47" ht="14.25" customHeight="1">
      <c r="A45" s="104"/>
      <c r="B45" s="9"/>
      <c r="C45" s="9"/>
      <c r="D45" s="9"/>
      <c r="E45" s="9"/>
      <c r="F45" s="9"/>
      <c r="G45" s="9"/>
      <c r="H45" s="9"/>
      <c r="I45" s="9"/>
      <c r="J45" s="9"/>
      <c r="K45" s="9"/>
      <c r="L45" s="9"/>
      <c r="M45" s="9"/>
      <c r="N45" s="9"/>
      <c r="O45" s="9"/>
      <c r="P45" s="9"/>
      <c r="Q45" s="9"/>
      <c r="R45" s="9"/>
      <c r="S45" s="9"/>
      <c r="T45" s="9"/>
      <c r="U45" s="9"/>
      <c r="V45" s="9"/>
      <c r="W45" s="9"/>
      <c r="X45" s="9"/>
      <c r="Y45" s="213"/>
      <c r="Z45" s="213"/>
      <c r="AA45" s="9"/>
      <c r="AB45" s="9"/>
      <c r="AC45" s="9"/>
      <c r="AD45" s="9"/>
      <c r="AE45" s="213"/>
      <c r="AF45" s="213"/>
      <c r="AG45" s="213"/>
      <c r="AH45" s="213"/>
      <c r="AI45" s="213"/>
      <c r="AJ45" s="9"/>
      <c r="AK45" s="40"/>
      <c r="AL45" s="109"/>
      <c r="AN45" s="51"/>
      <c r="AO45" s="49"/>
      <c r="AQ45" s="51"/>
      <c r="AR45" s="49"/>
      <c r="AT45" s="46"/>
      <c r="AU45" s="49"/>
    </row>
    <row r="46" spans="1:47" ht="14.25" customHeight="1">
      <c r="A46" s="1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109"/>
      <c r="AN46" s="51"/>
      <c r="AO46" s="49"/>
      <c r="AQ46" s="51"/>
      <c r="AR46" s="49"/>
      <c r="AT46" s="46"/>
      <c r="AU46" s="49"/>
    </row>
    <row r="47" spans="1:47" ht="14.25" customHeight="1">
      <c r="A47" s="104"/>
      <c r="B47" s="13"/>
      <c r="C47" s="13"/>
      <c r="D47" s="13"/>
      <c r="E47" s="13"/>
      <c r="F47" s="13"/>
      <c r="G47" s="13"/>
      <c r="H47" s="223"/>
      <c r="I47" s="223"/>
      <c r="J47" s="223"/>
      <c r="K47" s="223"/>
      <c r="L47" s="223"/>
      <c r="M47" s="223"/>
      <c r="N47" s="223"/>
      <c r="O47" s="13"/>
      <c r="P47" s="13"/>
      <c r="Q47" s="13"/>
      <c r="R47" s="13"/>
      <c r="S47" s="13"/>
      <c r="T47" s="13"/>
      <c r="U47" s="13"/>
      <c r="V47" s="223"/>
      <c r="W47" s="223"/>
      <c r="X47" s="223"/>
      <c r="Y47" s="223"/>
      <c r="Z47" s="223"/>
      <c r="AA47" s="223"/>
      <c r="AB47" s="223"/>
      <c r="AC47" s="13"/>
      <c r="AD47" s="13"/>
      <c r="AE47" s="13"/>
      <c r="AF47" s="13"/>
      <c r="AG47" s="13"/>
      <c r="AH47" s="223"/>
      <c r="AI47" s="223"/>
      <c r="AJ47" s="223"/>
      <c r="AK47" s="223"/>
      <c r="AL47" s="108"/>
      <c r="AN47" s="51"/>
      <c r="AO47" s="49"/>
      <c r="AQ47" s="51"/>
      <c r="AR47" s="49"/>
      <c r="AT47" s="46"/>
      <c r="AU47" s="49"/>
    </row>
    <row r="48" spans="1:47" ht="14.25" customHeight="1">
      <c r="A48" s="104"/>
      <c r="B48" s="13"/>
      <c r="C48" s="13"/>
      <c r="D48" s="13"/>
      <c r="E48" s="13"/>
      <c r="F48" s="13"/>
      <c r="G48" s="13"/>
      <c r="H48" s="223"/>
      <c r="I48" s="223"/>
      <c r="J48" s="223"/>
      <c r="K48" s="223"/>
      <c r="L48" s="223"/>
      <c r="M48" s="223"/>
      <c r="N48" s="223"/>
      <c r="O48" s="13"/>
      <c r="P48" s="13"/>
      <c r="Q48" s="13"/>
      <c r="R48" s="13"/>
      <c r="S48" s="13"/>
      <c r="T48" s="13"/>
      <c r="U48" s="13"/>
      <c r="V48" s="223"/>
      <c r="W48" s="223"/>
      <c r="X48" s="223"/>
      <c r="Y48" s="223"/>
      <c r="Z48" s="223"/>
      <c r="AA48" s="223"/>
      <c r="AB48" s="223"/>
      <c r="AC48" s="13"/>
      <c r="AD48" s="13"/>
      <c r="AE48" s="13"/>
      <c r="AF48" s="13"/>
      <c r="AG48" s="13"/>
      <c r="AH48" s="223"/>
      <c r="AI48" s="223"/>
      <c r="AJ48" s="223"/>
      <c r="AK48" s="223"/>
      <c r="AL48" s="108"/>
      <c r="AN48" s="51"/>
      <c r="AO48" s="49"/>
      <c r="AQ48" s="51"/>
      <c r="AR48" s="49"/>
      <c r="AT48" s="46"/>
      <c r="AU48" s="49"/>
    </row>
    <row r="49" spans="1:47" ht="14.25" customHeight="1">
      <c r="A49" s="104"/>
      <c r="B49" s="4"/>
      <c r="C49" s="4"/>
      <c r="D49" s="4"/>
      <c r="E49" s="4"/>
      <c r="F49" s="4"/>
      <c r="G49" s="4"/>
      <c r="H49" s="4"/>
      <c r="I49" s="4"/>
      <c r="J49" s="4"/>
      <c r="K49" s="4"/>
      <c r="L49" s="4"/>
      <c r="Z49" s="4"/>
      <c r="AA49" s="4"/>
      <c r="AB49" s="4"/>
      <c r="AC49" s="4"/>
      <c r="AD49" s="4"/>
      <c r="AE49" s="4"/>
      <c r="AF49" s="4"/>
      <c r="AG49" s="4"/>
      <c r="AH49" s="4"/>
      <c r="AI49" s="4"/>
      <c r="AJ49" s="4"/>
      <c r="AK49" s="113"/>
      <c r="AL49" s="105"/>
      <c r="AN49" s="51"/>
      <c r="AO49" s="49"/>
      <c r="AQ49" s="51"/>
      <c r="AR49" s="49"/>
      <c r="AT49" s="46"/>
      <c r="AU49" s="49"/>
    </row>
    <row r="50" spans="1:47" ht="14.25" customHeight="1">
      <c r="A50" s="224"/>
      <c r="AL50" s="225"/>
      <c r="AN50" s="51"/>
      <c r="AO50" s="49"/>
      <c r="AQ50" s="51"/>
      <c r="AR50" s="49"/>
      <c r="AT50" s="46"/>
      <c r="AU50" s="49"/>
    </row>
    <row r="51" spans="1:47" ht="14.25" customHeight="1">
      <c r="A51" s="224"/>
      <c r="M51" s="226"/>
      <c r="N51" s="226"/>
      <c r="O51" s="227"/>
      <c r="P51" s="227"/>
      <c r="Q51" s="227"/>
      <c r="R51" s="227"/>
      <c r="S51" s="227"/>
      <c r="T51" s="99"/>
      <c r="U51" s="226"/>
      <c r="V51" s="226"/>
      <c r="W51" s="226"/>
      <c r="X51" s="226"/>
      <c r="Y51" s="226"/>
      <c r="AL51" s="225"/>
      <c r="AN51" s="51"/>
      <c r="AO51" s="49"/>
      <c r="AQ51" s="51"/>
      <c r="AR51" s="49"/>
      <c r="AT51" s="46"/>
      <c r="AU51" s="49"/>
    </row>
    <row r="52" spans="1:47" ht="14.25" customHeight="1" thickBot="1">
      <c r="A52" s="117"/>
      <c r="B52" s="228"/>
      <c r="C52" s="229"/>
      <c r="D52" s="230"/>
      <c r="E52" s="229"/>
      <c r="F52" s="229"/>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1"/>
      <c r="AN52" s="51"/>
      <c r="AO52" s="49"/>
      <c r="AQ52" s="51"/>
      <c r="AR52" s="49"/>
      <c r="AT52" s="46"/>
      <c r="AU52" s="49"/>
    </row>
    <row r="53" spans="1:47" ht="14.25" customHeight="1" thickTop="1">
      <c r="A53" s="46"/>
      <c r="B53" s="49"/>
      <c r="AN53" s="51"/>
      <c r="AO53" s="49"/>
      <c r="AQ53" s="51"/>
      <c r="AR53" s="49"/>
      <c r="AT53" s="46"/>
      <c r="AU53" s="49"/>
    </row>
    <row r="54" spans="1:47" ht="14.25" customHeight="1">
      <c r="A54" s="9"/>
      <c r="B54" s="49"/>
      <c r="D54" s="59"/>
      <c r="F54" s="9"/>
      <c r="AN54" s="51"/>
      <c r="AO54" s="49"/>
      <c r="AQ54" s="51"/>
      <c r="AR54" s="49"/>
      <c r="AT54" s="46"/>
      <c r="AU54" s="49"/>
    </row>
    <row r="55" spans="1:47" ht="14.25" customHeight="1">
      <c r="A55" s="46"/>
      <c r="B55" s="49"/>
      <c r="E55" s="55"/>
      <c r="F55" s="9"/>
    </row>
    <row r="56" spans="1:47" ht="14.25" customHeight="1">
      <c r="A56" s="46"/>
      <c r="B56" s="49"/>
    </row>
    <row r="57" spans="1:47" ht="14.25" customHeight="1"/>
  </sheetData>
  <sheetProtection algorithmName="SHA-512" hashValue="H30xyuW41T6lezVVEzB8YDGke19UxVsHhWdn8PUFejDKSLNfdMDy7QaV2m+N5e5fsk4upWJehKLhrS7yFw5ddQ==" saltValue="jyiPsfXTqdG7OKfRWLvPFQ==" spinCount="100000" sheet="1" objects="1" scenarios="1" selectLockedCells="1"/>
  <mergeCells count="14">
    <mergeCell ref="AD6:AK6"/>
    <mergeCell ref="W7:AC7"/>
    <mergeCell ref="AD7:AK7"/>
    <mergeCell ref="AD2:AK3"/>
    <mergeCell ref="W4:AC4"/>
    <mergeCell ref="AD4:AK4"/>
    <mergeCell ref="W5:AC5"/>
    <mergeCell ref="AD5:AK5"/>
    <mergeCell ref="N12:P12"/>
    <mergeCell ref="N13:P13"/>
    <mergeCell ref="R13:T13"/>
    <mergeCell ref="K2:V10"/>
    <mergeCell ref="W2:AC3"/>
    <mergeCell ref="W6:AC6"/>
  </mergeCells>
  <pageMargins left="0.25" right="0.25" top="0.5" bottom="0.5" header="0.3" footer="0.3"/>
  <pageSetup orientation="portrait" r:id="rId1"/>
  <headerFooter>
    <oddFooter>&amp;L&amp;8Page 4&amp;C&amp;8Rev. Date: May 2026&amp;R&amp;8Version: L3.2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K19"/>
  <sheetViews>
    <sheetView showGridLines="0" view="pageLayout" zoomScaleNormal="100" zoomScaleSheetLayoutView="50" workbookViewId="0">
      <selection activeCell="K6" sqref="K6"/>
    </sheetView>
  </sheetViews>
  <sheetFormatPr defaultRowHeight="15.95" customHeight="1"/>
  <cols>
    <col min="1" max="8" width="9.140625" style="121"/>
    <col min="9" max="9" width="9.42578125" style="121" bestFit="1" customWidth="1"/>
    <col min="10" max="10" width="9.140625" style="121"/>
    <col min="11" max="11" width="10.140625" style="121" bestFit="1" customWidth="1"/>
    <col min="12" max="16384" width="9.140625" style="121"/>
  </cols>
  <sheetData>
    <row r="1" spans="1:11" ht="15.95" customHeight="1" thickTop="1">
      <c r="A1" s="886" t="s">
        <v>201</v>
      </c>
      <c r="B1" s="887"/>
      <c r="C1" s="887"/>
      <c r="D1" s="887"/>
      <c r="E1" s="887"/>
      <c r="F1" s="887"/>
      <c r="G1" s="887"/>
      <c r="H1" s="887"/>
      <c r="I1" s="888"/>
      <c r="J1" s="119"/>
      <c r="K1" s="120"/>
    </row>
    <row r="2" spans="1:11" ht="15.95" customHeight="1">
      <c r="A2" s="889"/>
      <c r="B2" s="890"/>
      <c r="C2" s="890"/>
      <c r="D2" s="890"/>
      <c r="E2" s="890"/>
      <c r="F2" s="890"/>
      <c r="G2" s="890"/>
      <c r="H2" s="890"/>
      <c r="I2" s="891"/>
      <c r="J2" s="122"/>
      <c r="K2" s="123"/>
    </row>
    <row r="3" spans="1:11" ht="15.95" customHeight="1">
      <c r="A3" s="889"/>
      <c r="B3" s="890"/>
      <c r="C3" s="890"/>
      <c r="D3" s="890"/>
      <c r="E3" s="890"/>
      <c r="F3" s="890"/>
      <c r="G3" s="890"/>
      <c r="H3" s="890"/>
      <c r="I3" s="891"/>
      <c r="J3" s="122"/>
      <c r="K3" s="123"/>
    </row>
    <row r="4" spans="1:11" ht="15.95" customHeight="1">
      <c r="A4" s="889"/>
      <c r="B4" s="890"/>
      <c r="C4" s="890"/>
      <c r="D4" s="890"/>
      <c r="E4" s="890"/>
      <c r="F4" s="890"/>
      <c r="G4" s="890"/>
      <c r="H4" s="890"/>
      <c r="I4" s="891"/>
      <c r="J4" s="122"/>
      <c r="K4" s="123"/>
    </row>
    <row r="5" spans="1:11" ht="15.95" customHeight="1" thickBot="1">
      <c r="A5" s="892"/>
      <c r="B5" s="893"/>
      <c r="C5" s="893"/>
      <c r="D5" s="893"/>
      <c r="E5" s="893"/>
      <c r="F5" s="893"/>
      <c r="G5" s="893"/>
      <c r="H5" s="893"/>
      <c r="I5" s="894"/>
      <c r="J5" s="124"/>
      <c r="K5" s="125"/>
    </row>
    <row r="6" spans="1:11" ht="15.95" customHeight="1">
      <c r="A6" s="895"/>
      <c r="B6" s="896"/>
      <c r="C6" s="896"/>
      <c r="D6" s="896"/>
      <c r="E6" s="896"/>
      <c r="F6" s="896"/>
      <c r="G6" s="896"/>
      <c r="H6" s="896"/>
      <c r="I6" s="896"/>
      <c r="J6" s="160"/>
      <c r="K6" s="161"/>
    </row>
    <row r="7" spans="1:11" ht="60" customHeight="1">
      <c r="A7" s="162"/>
      <c r="B7" s="163"/>
      <c r="C7" s="163"/>
      <c r="D7" s="163"/>
      <c r="E7" s="163"/>
      <c r="F7" s="163"/>
      <c r="G7" s="163"/>
      <c r="H7" s="163"/>
      <c r="I7" s="163"/>
      <c r="J7" s="163"/>
      <c r="K7" s="164"/>
    </row>
    <row r="8" spans="1:11" ht="60" customHeight="1">
      <c r="A8" s="162"/>
      <c r="B8" s="163"/>
      <c r="C8" s="163"/>
      <c r="D8" s="163"/>
      <c r="E8" s="163"/>
      <c r="F8" s="163"/>
      <c r="G8" s="163"/>
      <c r="H8" s="163"/>
      <c r="I8" s="163"/>
      <c r="J8" s="163"/>
      <c r="K8" s="164"/>
    </row>
    <row r="9" spans="1:11" ht="45" customHeight="1">
      <c r="A9" s="162"/>
      <c r="B9" s="163"/>
      <c r="C9" s="163"/>
      <c r="D9" s="163"/>
      <c r="E9" s="163"/>
      <c r="F9" s="163"/>
      <c r="G9" s="163"/>
      <c r="H9" s="163"/>
      <c r="I9" s="163"/>
      <c r="J9" s="163"/>
      <c r="K9" s="164"/>
    </row>
    <row r="10" spans="1:11" s="131" customFormat="1" ht="60" customHeight="1">
      <c r="A10" s="162"/>
      <c r="B10" s="163"/>
      <c r="C10" s="163"/>
      <c r="D10" s="163"/>
      <c r="E10" s="163"/>
      <c r="F10" s="163"/>
      <c r="G10" s="163"/>
      <c r="H10" s="163"/>
      <c r="I10" s="163"/>
      <c r="K10" s="165"/>
    </row>
    <row r="11" spans="1:11" ht="60" customHeight="1">
      <c r="A11" s="162"/>
      <c r="B11" s="163"/>
      <c r="C11" s="163"/>
      <c r="D11" s="163"/>
      <c r="E11" s="163"/>
      <c r="F11" s="163"/>
      <c r="G11" s="163"/>
      <c r="H11" s="163"/>
      <c r="I11" s="163"/>
      <c r="K11" s="123"/>
    </row>
    <row r="12" spans="1:11" ht="60" customHeight="1">
      <c r="A12" s="162"/>
      <c r="B12" s="163"/>
      <c r="C12" s="163"/>
      <c r="D12" s="163"/>
      <c r="E12" s="163"/>
      <c r="F12" s="163"/>
      <c r="G12" s="163"/>
      <c r="H12" s="163"/>
      <c r="I12" s="163"/>
      <c r="K12" s="123"/>
    </row>
    <row r="13" spans="1:11" ht="45" customHeight="1">
      <c r="A13" s="162"/>
      <c r="B13" s="163"/>
      <c r="C13" s="163"/>
      <c r="D13" s="163"/>
      <c r="E13" s="163"/>
      <c r="F13" s="163"/>
      <c r="G13" s="163"/>
      <c r="H13" s="163"/>
      <c r="I13" s="163"/>
      <c r="K13" s="123"/>
    </row>
    <row r="14" spans="1:11" ht="60" customHeight="1">
      <c r="A14" s="162"/>
      <c r="B14" s="163"/>
      <c r="C14" s="163"/>
      <c r="D14" s="163"/>
      <c r="E14" s="163"/>
      <c r="F14" s="163"/>
      <c r="G14" s="163"/>
      <c r="H14" s="163"/>
      <c r="I14" s="163"/>
      <c r="K14" s="123"/>
    </row>
    <row r="15" spans="1:11" ht="45" customHeight="1">
      <c r="A15" s="162"/>
      <c r="B15" s="163"/>
      <c r="C15" s="163"/>
      <c r="D15" s="163"/>
      <c r="E15" s="163"/>
      <c r="F15" s="163"/>
      <c r="G15" s="163"/>
      <c r="H15" s="163"/>
      <c r="I15" s="163"/>
      <c r="K15" s="123"/>
    </row>
    <row r="16" spans="1:11" ht="45" customHeight="1">
      <c r="A16" s="162"/>
      <c r="B16" s="163"/>
      <c r="C16" s="163"/>
      <c r="D16" s="163"/>
      <c r="E16" s="163"/>
      <c r="F16" s="163"/>
      <c r="G16" s="163"/>
      <c r="H16" s="163"/>
      <c r="I16" s="163"/>
      <c r="K16" s="123"/>
    </row>
    <row r="17" spans="1:11" ht="30" customHeight="1">
      <c r="A17" s="162"/>
      <c r="B17" s="163"/>
      <c r="C17" s="163"/>
      <c r="D17" s="163"/>
      <c r="E17" s="163"/>
      <c r="F17" s="163"/>
      <c r="G17" s="163"/>
      <c r="H17" s="163"/>
      <c r="I17" s="163"/>
      <c r="K17" s="123"/>
    </row>
    <row r="18" spans="1:11" ht="45" customHeight="1" thickBot="1">
      <c r="A18" s="166"/>
      <c r="B18" s="167"/>
      <c r="C18" s="167"/>
      <c r="D18" s="167"/>
      <c r="E18" s="167"/>
      <c r="F18" s="167"/>
      <c r="G18" s="167"/>
      <c r="H18" s="167"/>
      <c r="I18" s="167"/>
      <c r="J18" s="141"/>
      <c r="K18" s="142"/>
    </row>
    <row r="19" spans="1:11" ht="45" customHeight="1" thickTop="1">
      <c r="A19" s="897"/>
      <c r="B19" s="897"/>
      <c r="C19" s="897"/>
      <c r="D19" s="897"/>
      <c r="E19" s="897"/>
      <c r="F19" s="897"/>
      <c r="G19" s="897"/>
      <c r="H19" s="897"/>
      <c r="I19" s="897"/>
    </row>
  </sheetData>
  <sheetProtection sheet="1" objects="1" scenarios="1" selectLockedCells="1" selectUnlockedCells="1"/>
  <mergeCells count="3">
    <mergeCell ref="A1:I5"/>
    <mergeCell ref="A6:I6"/>
    <mergeCell ref="A19:I19"/>
  </mergeCells>
  <pageMargins left="0.25" right="0.25" top="0.5" bottom="0.5" header="0.3" footer="0.3"/>
  <pageSetup orientation="portrait" horizontalDpi="1200" verticalDpi="1200" r:id="rId1"/>
  <headerFooter>
    <oddFooter>&amp;L&amp;8Page 5&amp;C&amp;8Rev. Date: May 2026&amp;R&amp;8Version: L3.2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65"/>
  <sheetViews>
    <sheetView showGridLines="0" view="pageLayout" topLeftCell="A17" zoomScaleNormal="100" zoomScaleSheetLayoutView="50" workbookViewId="0">
      <selection activeCell="E33" sqref="E33"/>
    </sheetView>
  </sheetViews>
  <sheetFormatPr defaultRowHeight="15.95" customHeight="1"/>
  <cols>
    <col min="1" max="1" width="9.140625" style="121"/>
    <col min="2" max="2" width="9.28515625" style="121" bestFit="1" customWidth="1"/>
    <col min="3" max="6" width="10" style="121" bestFit="1" customWidth="1"/>
    <col min="7" max="7" width="9.28515625" style="121" bestFit="1" customWidth="1"/>
    <col min="8" max="8" width="9.42578125" style="121" bestFit="1" customWidth="1"/>
    <col min="9" max="9" width="9.140625" style="121"/>
    <col min="10" max="10" width="10.140625" style="121" bestFit="1" customWidth="1"/>
    <col min="11" max="16384" width="9.140625" style="121"/>
  </cols>
  <sheetData>
    <row r="1" spans="1:10" ht="15.95" customHeight="1" thickTop="1">
      <c r="A1" s="898" t="s">
        <v>202</v>
      </c>
      <c r="B1" s="887"/>
      <c r="C1" s="887"/>
      <c r="D1" s="887"/>
      <c r="E1" s="887"/>
      <c r="F1" s="887"/>
      <c r="G1" s="887"/>
      <c r="H1" s="888"/>
      <c r="I1" s="119"/>
      <c r="J1" s="120"/>
    </row>
    <row r="2" spans="1:10" ht="15.95" customHeight="1">
      <c r="A2" s="889"/>
      <c r="B2" s="890"/>
      <c r="C2" s="890"/>
      <c r="D2" s="890"/>
      <c r="E2" s="890"/>
      <c r="F2" s="890"/>
      <c r="G2" s="890"/>
      <c r="H2" s="891"/>
      <c r="I2" s="122"/>
      <c r="J2" s="123"/>
    </row>
    <row r="3" spans="1:10" ht="15.95" customHeight="1">
      <c r="A3" s="889"/>
      <c r="B3" s="890"/>
      <c r="C3" s="890"/>
      <c r="D3" s="890"/>
      <c r="E3" s="890"/>
      <c r="F3" s="890"/>
      <c r="G3" s="890"/>
      <c r="H3" s="891"/>
      <c r="I3" s="122"/>
      <c r="J3" s="123"/>
    </row>
    <row r="4" spans="1:10" ht="15.95" customHeight="1">
      <c r="A4" s="889"/>
      <c r="B4" s="890"/>
      <c r="C4" s="890"/>
      <c r="D4" s="890"/>
      <c r="E4" s="890"/>
      <c r="F4" s="890"/>
      <c r="G4" s="890"/>
      <c r="H4" s="891"/>
      <c r="I4" s="122"/>
      <c r="J4" s="123"/>
    </row>
    <row r="5" spans="1:10" ht="15.95" customHeight="1" thickBot="1">
      <c r="A5" s="892"/>
      <c r="B5" s="893"/>
      <c r="C5" s="893"/>
      <c r="D5" s="893"/>
      <c r="E5" s="893"/>
      <c r="F5" s="893"/>
      <c r="G5" s="893"/>
      <c r="H5" s="894"/>
      <c r="I5" s="124"/>
      <c r="J5" s="125"/>
    </row>
    <row r="6" spans="1:10" ht="10.7" customHeight="1">
      <c r="A6" s="126"/>
      <c r="H6" s="127"/>
      <c r="I6" s="128"/>
      <c r="J6" s="129"/>
    </row>
    <row r="7" spans="1:10" ht="10.7" customHeight="1">
      <c r="A7" s="126"/>
      <c r="C7" s="899" t="s">
        <v>203</v>
      </c>
      <c r="D7" s="143" t="s">
        <v>204</v>
      </c>
      <c r="E7" s="144"/>
      <c r="F7" s="144"/>
      <c r="G7" s="144"/>
      <c r="H7" s="150"/>
      <c r="I7" s="128"/>
      <c r="J7" s="129"/>
    </row>
    <row r="8" spans="1:10" s="131" customFormat="1" ht="10.7" customHeight="1">
      <c r="A8" s="130"/>
      <c r="C8" s="900"/>
      <c r="D8" s="132">
        <v>2</v>
      </c>
      <c r="E8" s="132">
        <v>3</v>
      </c>
      <c r="F8" s="132">
        <v>4</v>
      </c>
      <c r="G8" s="145">
        <v>6</v>
      </c>
      <c r="H8" s="151"/>
      <c r="I8" s="121"/>
      <c r="J8" s="123"/>
    </row>
    <row r="9" spans="1:10" ht="10.7" customHeight="1">
      <c r="A9" s="126"/>
      <c r="C9" s="133">
        <v>30</v>
      </c>
      <c r="D9" s="134">
        <v>0.52770336712895471</v>
      </c>
      <c r="E9" s="134"/>
      <c r="F9" s="134"/>
      <c r="G9" s="146"/>
      <c r="H9" s="152"/>
      <c r="J9" s="123"/>
    </row>
    <row r="10" spans="1:10" ht="10.7" customHeight="1">
      <c r="A10" s="126"/>
      <c r="C10" s="135">
        <v>32</v>
      </c>
      <c r="D10" s="136">
        <v>0.60040916437783287</v>
      </c>
      <c r="E10" s="136"/>
      <c r="F10" s="136"/>
      <c r="G10" s="147"/>
      <c r="H10" s="152"/>
      <c r="J10" s="123"/>
    </row>
    <row r="11" spans="1:10" ht="10.7" customHeight="1">
      <c r="A11" s="126"/>
      <c r="C11" s="135">
        <v>34</v>
      </c>
      <c r="D11" s="136">
        <v>0.67780565822341277</v>
      </c>
      <c r="E11" s="136"/>
      <c r="F11" s="136"/>
      <c r="G11" s="147"/>
      <c r="H11" s="152"/>
      <c r="J11" s="123"/>
    </row>
    <row r="12" spans="1:10" ht="10.7" customHeight="1">
      <c r="A12" s="126"/>
      <c r="C12" s="135">
        <v>36</v>
      </c>
      <c r="D12" s="136">
        <v>0.75989284866569462</v>
      </c>
      <c r="E12" s="136"/>
      <c r="F12" s="136"/>
      <c r="G12" s="147"/>
      <c r="H12" s="152"/>
      <c r="J12" s="123"/>
    </row>
    <row r="13" spans="1:10" ht="10.7" customHeight="1">
      <c r="A13" s="126"/>
      <c r="C13" s="135">
        <v>38</v>
      </c>
      <c r="D13" s="136">
        <v>0.84667073570467832</v>
      </c>
      <c r="E13" s="136"/>
      <c r="F13" s="136"/>
      <c r="G13" s="147"/>
      <c r="H13" s="152"/>
      <c r="J13" s="123"/>
    </row>
    <row r="14" spans="1:10" ht="10.7" customHeight="1">
      <c r="A14" s="126"/>
      <c r="C14" s="135">
        <v>40</v>
      </c>
      <c r="D14" s="136">
        <v>0.93813931934036388</v>
      </c>
      <c r="E14" s="136"/>
      <c r="F14" s="136"/>
      <c r="G14" s="147"/>
      <c r="H14" s="152"/>
      <c r="J14" s="123"/>
    </row>
    <row r="15" spans="1:10" ht="10.7" customHeight="1">
      <c r="A15" s="126"/>
      <c r="C15" s="135">
        <v>42</v>
      </c>
      <c r="D15" s="136">
        <v>1.0342985995727509</v>
      </c>
      <c r="E15" s="136"/>
      <c r="F15" s="136"/>
      <c r="G15" s="147"/>
      <c r="H15" s="152"/>
      <c r="J15" s="123"/>
    </row>
    <row r="16" spans="1:10" ht="10.7" customHeight="1">
      <c r="A16" s="126"/>
      <c r="C16" s="135">
        <v>44</v>
      </c>
      <c r="D16" s="136">
        <v>1.1351485764018401</v>
      </c>
      <c r="E16" s="136"/>
      <c r="F16" s="136"/>
      <c r="G16" s="147"/>
      <c r="H16" s="152"/>
      <c r="J16" s="123"/>
    </row>
    <row r="17" spans="1:10" ht="10.7" customHeight="1">
      <c r="A17" s="126"/>
      <c r="C17" s="135">
        <v>46</v>
      </c>
      <c r="D17" s="136">
        <v>1.2406892498276312</v>
      </c>
      <c r="E17" s="136"/>
      <c r="F17" s="136"/>
      <c r="G17" s="147"/>
      <c r="H17" s="152"/>
      <c r="J17" s="123"/>
    </row>
    <row r="18" spans="1:10" ht="10.7" customHeight="1">
      <c r="A18" s="126"/>
      <c r="C18" s="135">
        <v>48</v>
      </c>
      <c r="D18" s="137">
        <v>1.3509206198501238</v>
      </c>
      <c r="E18" s="137"/>
      <c r="F18" s="137"/>
      <c r="G18" s="148"/>
      <c r="H18" s="153"/>
      <c r="J18" s="123"/>
    </row>
    <row r="19" spans="1:10" ht="10.7" customHeight="1">
      <c r="A19" s="126"/>
      <c r="C19" s="135">
        <v>50</v>
      </c>
      <c r="D19" s="136">
        <v>1.4658426864693184</v>
      </c>
      <c r="E19" s="136"/>
      <c r="F19" s="136"/>
      <c r="G19" s="147"/>
      <c r="H19" s="152"/>
      <c r="J19" s="123"/>
    </row>
    <row r="20" spans="1:10" ht="10.7" customHeight="1">
      <c r="A20" s="126"/>
      <c r="C20" s="135">
        <v>52</v>
      </c>
      <c r="D20" s="136">
        <v>1.5854554496852147</v>
      </c>
      <c r="E20" s="136"/>
      <c r="F20" s="136"/>
      <c r="G20" s="147"/>
      <c r="H20" s="152"/>
      <c r="J20" s="123"/>
    </row>
    <row r="21" spans="1:10" ht="10.7" customHeight="1">
      <c r="A21" s="126"/>
      <c r="C21" s="135">
        <v>54</v>
      </c>
      <c r="D21" s="136">
        <v>1.7097589094978132</v>
      </c>
      <c r="E21" s="136"/>
      <c r="F21" s="136"/>
      <c r="G21" s="147"/>
      <c r="H21" s="152"/>
      <c r="J21" s="123"/>
    </row>
    <row r="22" spans="1:10" ht="10.7" customHeight="1">
      <c r="A22" s="126"/>
      <c r="C22" s="135">
        <v>56</v>
      </c>
      <c r="D22" s="136">
        <v>1.838753065907113</v>
      </c>
      <c r="E22" s="136"/>
      <c r="F22" s="136"/>
      <c r="G22" s="147"/>
      <c r="H22" s="152"/>
      <c r="J22" s="123"/>
    </row>
    <row r="23" spans="1:10" ht="10.7" customHeight="1">
      <c r="A23" s="126"/>
      <c r="C23" s="135">
        <v>58</v>
      </c>
      <c r="D23" s="136">
        <v>1.9724379189131147</v>
      </c>
      <c r="E23" s="136"/>
      <c r="F23" s="136"/>
      <c r="G23" s="147"/>
      <c r="H23" s="152"/>
      <c r="J23" s="123"/>
    </row>
    <row r="24" spans="1:10" ht="10.7" customHeight="1">
      <c r="A24" s="126"/>
      <c r="C24" s="135">
        <v>60</v>
      </c>
      <c r="D24" s="136">
        <v>2.1108134685158189</v>
      </c>
      <c r="E24" s="136"/>
      <c r="F24" s="136"/>
      <c r="G24" s="147"/>
      <c r="H24" s="152"/>
      <c r="J24" s="123"/>
    </row>
    <row r="25" spans="1:10" ht="10.7" customHeight="1">
      <c r="A25" s="126"/>
      <c r="C25" s="135">
        <v>65</v>
      </c>
      <c r="D25" s="136">
        <v>2.4772741401331477</v>
      </c>
      <c r="E25" s="136">
        <v>0.51881630065558115</v>
      </c>
      <c r="F25" s="136"/>
      <c r="G25" s="147"/>
      <c r="H25" s="152"/>
      <c r="J25" s="123"/>
    </row>
    <row r="26" spans="1:10" ht="10.7" customHeight="1">
      <c r="A26" s="126"/>
      <c r="C26" s="135">
        <v>70</v>
      </c>
      <c r="D26" s="136">
        <v>2.8730516654798639</v>
      </c>
      <c r="E26" s="136">
        <v>0.60170411200292251</v>
      </c>
      <c r="F26" s="136"/>
      <c r="G26" s="147"/>
      <c r="H26" s="152"/>
      <c r="J26" s="123"/>
    </row>
    <row r="27" spans="1:10" ht="10.5" customHeight="1">
      <c r="A27" s="126"/>
      <c r="C27" s="135">
        <v>75</v>
      </c>
      <c r="D27" s="136">
        <v>3.2981460445559665</v>
      </c>
      <c r="E27" s="136">
        <v>0.69073176122784485</v>
      </c>
      <c r="F27" s="136"/>
      <c r="G27" s="147"/>
      <c r="H27" s="152"/>
      <c r="J27" s="123"/>
    </row>
    <row r="28" spans="1:10" ht="10.7" customHeight="1">
      <c r="A28" s="126"/>
      <c r="C28" s="135">
        <v>80</v>
      </c>
      <c r="D28" s="136">
        <v>3.7525572773614555</v>
      </c>
      <c r="E28" s="136">
        <v>0.78589924833034785</v>
      </c>
      <c r="F28" s="136"/>
      <c r="G28" s="147"/>
      <c r="H28" s="152"/>
      <c r="J28" s="123"/>
    </row>
    <row r="29" spans="1:10" ht="10.7" customHeight="1">
      <c r="A29" s="126"/>
      <c r="C29" s="135">
        <v>85</v>
      </c>
      <c r="D29" s="136">
        <v>4.2362853638963305</v>
      </c>
      <c r="E29" s="136">
        <v>0.88720657331043173</v>
      </c>
      <c r="F29" s="136"/>
      <c r="G29" s="147"/>
      <c r="H29" s="152"/>
      <c r="J29" s="123"/>
    </row>
    <row r="30" spans="1:10" ht="10.7" customHeight="1">
      <c r="A30" s="126"/>
      <c r="C30" s="135">
        <v>90</v>
      </c>
      <c r="D30" s="136">
        <v>4.7493303041605905</v>
      </c>
      <c r="E30" s="136">
        <v>0.99465373616809638</v>
      </c>
      <c r="F30" s="136"/>
      <c r="G30" s="147"/>
      <c r="H30" s="152"/>
      <c r="J30" s="123"/>
    </row>
    <row r="31" spans="1:10" ht="10.7" customHeight="1">
      <c r="A31" s="126"/>
      <c r="C31" s="135">
        <v>95</v>
      </c>
      <c r="D31" s="136">
        <v>5.2916920981542388</v>
      </c>
      <c r="E31" s="136">
        <v>1.108240736903342</v>
      </c>
      <c r="F31" s="136"/>
      <c r="G31" s="147"/>
      <c r="H31" s="152"/>
      <c r="J31" s="123"/>
    </row>
    <row r="32" spans="1:10" ht="10.7" customHeight="1">
      <c r="A32" s="126"/>
      <c r="C32" s="135">
        <v>100</v>
      </c>
      <c r="D32" s="136">
        <v>5.8633707458772735</v>
      </c>
      <c r="E32" s="136">
        <v>1.2279675755161683</v>
      </c>
      <c r="F32" s="136"/>
      <c r="G32" s="147"/>
      <c r="H32" s="152"/>
      <c r="J32" s="123"/>
    </row>
    <row r="33" spans="1:10" ht="10.7" customHeight="1">
      <c r="A33" s="126"/>
      <c r="C33" s="135">
        <v>110</v>
      </c>
      <c r="D33" s="136">
        <v>7.0946786025115012</v>
      </c>
      <c r="E33" s="136">
        <v>1.4858407663745641</v>
      </c>
      <c r="F33" s="136">
        <v>0.45944454805420859</v>
      </c>
      <c r="G33" s="147"/>
      <c r="H33" s="152"/>
      <c r="J33" s="123"/>
    </row>
    <row r="34" spans="1:10" ht="10.7" customHeight="1">
      <c r="A34" s="126"/>
      <c r="C34" s="135">
        <v>120</v>
      </c>
      <c r="D34" s="136">
        <v>8.4432538740632754</v>
      </c>
      <c r="E34" s="136">
        <v>1.7682733087432827</v>
      </c>
      <c r="F34" s="136">
        <v>0.54677698280831433</v>
      </c>
      <c r="G34" s="147"/>
      <c r="H34" s="152"/>
      <c r="J34" s="123"/>
    </row>
    <row r="35" spans="1:10" ht="10.7" customHeight="1">
      <c r="A35" s="126"/>
      <c r="C35" s="135">
        <v>130</v>
      </c>
      <c r="D35" s="136">
        <v>9.9090965605325909</v>
      </c>
      <c r="E35" s="136">
        <v>2.0752652026223246</v>
      </c>
      <c r="F35" s="136">
        <v>0.64170354232364679</v>
      </c>
      <c r="G35" s="147"/>
      <c r="H35" s="152"/>
      <c r="J35" s="123"/>
    </row>
    <row r="36" spans="1:10" ht="10.7" customHeight="1">
      <c r="A36" s="126"/>
      <c r="C36" s="135">
        <v>140</v>
      </c>
      <c r="D36" s="136">
        <v>11.492206661919456</v>
      </c>
      <c r="E36" s="136">
        <v>2.40681644801169</v>
      </c>
      <c r="F36" s="136">
        <v>0.7442242266002056</v>
      </c>
      <c r="G36" s="147"/>
      <c r="H36" s="152"/>
      <c r="J36" s="123"/>
    </row>
    <row r="37" spans="1:10" ht="10.7" customHeight="1">
      <c r="A37" s="126"/>
      <c r="C37" s="135">
        <v>150</v>
      </c>
      <c r="D37" s="136">
        <v>13.192584178223866</v>
      </c>
      <c r="E37" s="136">
        <v>2.7629270449113794</v>
      </c>
      <c r="F37" s="136">
        <v>0.8543390356379913</v>
      </c>
      <c r="G37" s="147"/>
      <c r="H37" s="152"/>
      <c r="J37" s="123"/>
    </row>
    <row r="38" spans="1:10" ht="10.7" customHeight="1">
      <c r="A38" s="126"/>
      <c r="C38" s="135">
        <v>160</v>
      </c>
      <c r="D38" s="136">
        <v>15.010229109445822</v>
      </c>
      <c r="E38" s="136">
        <v>3.1435969933213914</v>
      </c>
      <c r="F38" s="136">
        <v>0.97204796943700345</v>
      </c>
      <c r="G38" s="147"/>
      <c r="H38" s="152"/>
      <c r="J38" s="123"/>
    </row>
    <row r="39" spans="1:10" ht="10.7" customHeight="1">
      <c r="A39" s="126"/>
      <c r="C39" s="135">
        <v>170</v>
      </c>
      <c r="D39" s="136"/>
      <c r="E39" s="136">
        <v>3.5488262932417269</v>
      </c>
      <c r="F39" s="136">
        <v>1.097351027997242</v>
      </c>
      <c r="G39" s="147"/>
      <c r="H39" s="152"/>
      <c r="J39" s="123"/>
    </row>
    <row r="40" spans="1:10" ht="10.7" customHeight="1">
      <c r="A40" s="126"/>
      <c r="C40" s="135">
        <v>180</v>
      </c>
      <c r="D40" s="136"/>
      <c r="E40" s="136">
        <v>3.9786149446723855</v>
      </c>
      <c r="F40" s="136">
        <v>1.2302482113187074</v>
      </c>
      <c r="G40" s="147"/>
      <c r="H40" s="152"/>
      <c r="J40" s="123"/>
    </row>
    <row r="41" spans="1:10" ht="10.7" customHeight="1">
      <c r="A41" s="126"/>
      <c r="C41" s="135">
        <v>190</v>
      </c>
      <c r="D41" s="136"/>
      <c r="E41" s="136">
        <v>4.4329629476133681</v>
      </c>
      <c r="F41" s="136">
        <v>1.3707395194013994</v>
      </c>
      <c r="G41" s="147"/>
      <c r="H41" s="152"/>
      <c r="J41" s="123"/>
    </row>
    <row r="42" spans="1:10" ht="10.7" customHeight="1">
      <c r="A42" s="126"/>
      <c r="C42" s="135">
        <v>200</v>
      </c>
      <c r="D42" s="136"/>
      <c r="E42" s="136">
        <v>4.9118703020646732</v>
      </c>
      <c r="F42" s="136">
        <v>1.5188249522453177</v>
      </c>
      <c r="G42" s="147"/>
      <c r="H42" s="152"/>
      <c r="J42" s="123"/>
    </row>
    <row r="43" spans="1:10" ht="10.7" customHeight="1">
      <c r="A43" s="126"/>
      <c r="C43" s="135">
        <v>220</v>
      </c>
      <c r="D43" s="136"/>
      <c r="E43" s="136">
        <v>5.9433630654982563</v>
      </c>
      <c r="F43" s="136">
        <v>1.8377781922168344</v>
      </c>
      <c r="G43" s="147"/>
      <c r="H43" s="152"/>
      <c r="J43" s="123"/>
    </row>
    <row r="44" spans="1:10" ht="10.7" customHeight="1">
      <c r="A44" s="126"/>
      <c r="C44" s="135">
        <v>240</v>
      </c>
      <c r="D44" s="136"/>
      <c r="E44" s="136">
        <v>7.0730932349731308</v>
      </c>
      <c r="F44" s="136">
        <v>2.1871079312332573</v>
      </c>
      <c r="G44" s="147">
        <v>0.51239737923811024</v>
      </c>
      <c r="H44" s="152"/>
      <c r="J44" s="123"/>
    </row>
    <row r="45" spans="1:10" ht="10.7" customHeight="1">
      <c r="A45" s="126"/>
      <c r="C45" s="135">
        <v>260</v>
      </c>
      <c r="D45" s="136"/>
      <c r="E45" s="136">
        <v>8.3010608104892984</v>
      </c>
      <c r="F45" s="136">
        <v>2.5668141692945872</v>
      </c>
      <c r="G45" s="147">
        <v>0.60135525757806008</v>
      </c>
      <c r="H45" s="152"/>
      <c r="J45" s="123"/>
    </row>
    <row r="46" spans="1:10" ht="10.7" customHeight="1">
      <c r="A46" s="126"/>
      <c r="C46" s="135">
        <v>280</v>
      </c>
      <c r="D46" s="136"/>
      <c r="E46" s="136">
        <v>9.6272657920467601</v>
      </c>
      <c r="F46" s="136">
        <v>2.9768969064008224</v>
      </c>
      <c r="G46" s="147">
        <v>0.69742976618520569</v>
      </c>
      <c r="H46" s="152"/>
      <c r="J46" s="123"/>
    </row>
    <row r="47" spans="1:10" ht="10.7" customHeight="1">
      <c r="A47" s="126"/>
      <c r="C47" s="135">
        <v>300</v>
      </c>
      <c r="D47" s="136"/>
      <c r="E47" s="136">
        <v>11.051708179645518</v>
      </c>
      <c r="F47" s="136">
        <v>3.4173561425519652</v>
      </c>
      <c r="G47" s="147">
        <v>0.80062090505954719</v>
      </c>
      <c r="H47" s="152"/>
      <c r="J47" s="123"/>
    </row>
    <row r="48" spans="1:10" ht="10.7" customHeight="1">
      <c r="A48" s="126"/>
      <c r="C48" s="135">
        <v>350</v>
      </c>
      <c r="D48" s="136"/>
      <c r="E48" s="136">
        <v>15.042602800073064</v>
      </c>
      <c r="F48" s="136">
        <v>4.6514014162512858</v>
      </c>
      <c r="G48" s="147">
        <v>1.0897340096643839</v>
      </c>
      <c r="H48" s="152"/>
      <c r="J48" s="123"/>
    </row>
    <row r="49" spans="1:10" ht="10.7" customHeight="1">
      <c r="A49" s="126"/>
      <c r="C49" s="135">
        <v>400</v>
      </c>
      <c r="D49" s="136"/>
      <c r="E49" s="136"/>
      <c r="F49" s="136">
        <v>6.0752998089812706</v>
      </c>
      <c r="G49" s="147">
        <v>1.4233260534391954</v>
      </c>
      <c r="H49" s="152"/>
      <c r="J49" s="123"/>
    </row>
    <row r="50" spans="1:10" ht="10.7" customHeight="1">
      <c r="A50" s="126"/>
      <c r="C50" s="135">
        <v>450</v>
      </c>
      <c r="D50" s="136"/>
      <c r="E50" s="136"/>
      <c r="F50" s="136">
        <v>7.6890513207419211</v>
      </c>
      <c r="G50" s="147">
        <v>1.8013970363839813</v>
      </c>
      <c r="H50" s="152"/>
      <c r="J50" s="123"/>
    </row>
    <row r="51" spans="1:10" ht="10.7" customHeight="1">
      <c r="A51" s="126"/>
      <c r="C51" s="135">
        <v>500</v>
      </c>
      <c r="D51" s="136"/>
      <c r="E51" s="136"/>
      <c r="F51" s="136">
        <v>9.4926559515332372</v>
      </c>
      <c r="G51" s="147">
        <v>2.2239469584987428</v>
      </c>
      <c r="H51" s="152"/>
      <c r="J51" s="123"/>
    </row>
    <row r="52" spans="1:10" ht="10.7" customHeight="1">
      <c r="A52" s="126"/>
      <c r="C52" s="135">
        <v>600</v>
      </c>
      <c r="D52" s="136"/>
      <c r="E52" s="136"/>
      <c r="F52" s="136">
        <v>13.669424570207861</v>
      </c>
      <c r="G52" s="147">
        <v>3.2024836202381888</v>
      </c>
      <c r="H52" s="152"/>
      <c r="J52" s="123"/>
    </row>
    <row r="53" spans="1:10" ht="10.7" customHeight="1">
      <c r="A53" s="126"/>
      <c r="C53" s="135">
        <v>650</v>
      </c>
      <c r="D53" s="136"/>
      <c r="E53" s="136"/>
      <c r="F53" s="136">
        <v>16.042588558091168</v>
      </c>
      <c r="G53" s="147">
        <v>3.7584703598628755</v>
      </c>
      <c r="H53" s="152"/>
      <c r="J53" s="123"/>
    </row>
    <row r="54" spans="1:10" ht="10.7" customHeight="1">
      <c r="A54" s="126"/>
      <c r="C54" s="135">
        <v>700</v>
      </c>
      <c r="D54" s="136"/>
      <c r="E54" s="136"/>
      <c r="F54" s="136"/>
      <c r="G54" s="147">
        <v>4.3589360386575358</v>
      </c>
      <c r="H54" s="152"/>
      <c r="J54" s="123"/>
    </row>
    <row r="55" spans="1:10" ht="10.7" customHeight="1">
      <c r="A55" s="126"/>
      <c r="C55" s="135">
        <v>800</v>
      </c>
      <c r="D55" s="136"/>
      <c r="E55" s="136"/>
      <c r="F55" s="136"/>
      <c r="G55" s="147">
        <v>5.6933042137567815</v>
      </c>
      <c r="H55" s="152"/>
      <c r="J55" s="123"/>
    </row>
    <row r="56" spans="1:10" ht="10.7" customHeight="1">
      <c r="A56" s="126"/>
      <c r="C56" s="135">
        <v>900</v>
      </c>
      <c r="D56" s="136"/>
      <c r="E56" s="136"/>
      <c r="F56" s="136"/>
      <c r="G56" s="147">
        <v>7.2055881455359252</v>
      </c>
      <c r="H56" s="152"/>
      <c r="J56" s="123"/>
    </row>
    <row r="57" spans="1:10" ht="10.7" customHeight="1">
      <c r="A57" s="126"/>
      <c r="C57" s="135">
        <v>1000</v>
      </c>
      <c r="D57" s="136"/>
      <c r="E57" s="136"/>
      <c r="F57" s="136"/>
      <c r="G57" s="147">
        <v>8.8957878339949712</v>
      </c>
      <c r="H57" s="152"/>
      <c r="J57" s="123"/>
    </row>
    <row r="58" spans="1:10" ht="10.7" customHeight="1">
      <c r="A58" s="126"/>
      <c r="C58" s="135">
        <v>1100</v>
      </c>
      <c r="D58" s="136"/>
      <c r="E58" s="136"/>
      <c r="F58" s="136"/>
      <c r="G58" s="147">
        <v>10.763903279133913</v>
      </c>
      <c r="H58" s="152"/>
      <c r="J58" s="123"/>
    </row>
    <row r="59" spans="1:10" ht="10.7" customHeight="1">
      <c r="A59" s="126"/>
      <c r="C59" s="135">
        <v>1200</v>
      </c>
      <c r="D59" s="136"/>
      <c r="E59" s="136"/>
      <c r="F59" s="136"/>
      <c r="G59" s="147">
        <v>12.809934480952755</v>
      </c>
      <c r="H59" s="152"/>
      <c r="J59" s="123"/>
    </row>
    <row r="60" spans="1:10" ht="10.7" customHeight="1">
      <c r="A60" s="126"/>
      <c r="C60" s="135">
        <v>1300</v>
      </c>
      <c r="D60" s="136"/>
      <c r="E60" s="136"/>
      <c r="F60" s="136"/>
      <c r="G60" s="147">
        <v>15.033881439451502</v>
      </c>
      <c r="H60" s="152"/>
      <c r="J60" s="123"/>
    </row>
    <row r="61" spans="1:10" ht="10.7" customHeight="1">
      <c r="A61" s="126"/>
      <c r="C61" s="135"/>
      <c r="D61" s="136"/>
      <c r="E61" s="136"/>
      <c r="F61" s="136"/>
      <c r="G61" s="147"/>
      <c r="H61" s="152"/>
      <c r="J61" s="123"/>
    </row>
    <row r="62" spans="1:10" ht="15.95" customHeight="1">
      <c r="A62" s="126"/>
      <c r="C62" s="138"/>
      <c r="D62" s="139"/>
      <c r="E62" s="139"/>
      <c r="F62" s="139"/>
      <c r="G62" s="149"/>
      <c r="H62" s="152"/>
      <c r="J62" s="123"/>
    </row>
    <row r="63" spans="1:10" ht="15.95" customHeight="1">
      <c r="A63" s="126"/>
      <c r="J63" s="123"/>
    </row>
    <row r="64" spans="1:10" ht="15.95" customHeight="1" thickBot="1">
      <c r="A64" s="140"/>
      <c r="B64" s="141"/>
      <c r="C64" s="141"/>
      <c r="D64" s="141"/>
      <c r="E64" s="141"/>
      <c r="F64" s="141"/>
      <c r="G64" s="141"/>
      <c r="H64" s="141"/>
      <c r="I64" s="141"/>
      <c r="J64" s="142"/>
    </row>
    <row r="65" ht="15.95" customHeight="1" thickTop="1"/>
  </sheetData>
  <sheetProtection sheet="1" objects="1" scenarios="1" selectLockedCells="1" selectUnlockedCells="1"/>
  <mergeCells count="2">
    <mergeCell ref="A1:H5"/>
    <mergeCell ref="C7:C8"/>
  </mergeCells>
  <pageMargins left="0.25" right="0.25" top="0.5" bottom="0.5" header="0.3" footer="0.3"/>
  <pageSetup orientation="portrait" horizontalDpi="1200" verticalDpi="1200" r:id="rId1"/>
  <headerFooter>
    <oddFooter>&amp;L&amp;8Page 6&amp;C&amp;8Rev. Date: May 2026&amp;R&amp;8Version: L3.2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J65"/>
  <sheetViews>
    <sheetView showGridLines="0" view="pageLayout" topLeftCell="A19" zoomScaleNormal="100" zoomScaleSheetLayoutView="50" workbookViewId="0">
      <selection activeCell="I55" sqref="I55"/>
    </sheetView>
  </sheetViews>
  <sheetFormatPr defaultRowHeight="15.95" customHeight="1"/>
  <cols>
    <col min="1" max="1" width="9.140625" style="121"/>
    <col min="2" max="2" width="9.28515625" style="121" bestFit="1" customWidth="1"/>
    <col min="3" max="6" width="10" style="121" bestFit="1" customWidth="1"/>
    <col min="7" max="7" width="9.28515625" style="121" bestFit="1" customWidth="1"/>
    <col min="8" max="8" width="9.42578125" style="121" bestFit="1" customWidth="1"/>
    <col min="9" max="9" width="9.140625" style="121"/>
    <col min="10" max="10" width="10.140625" style="121" bestFit="1" customWidth="1"/>
    <col min="11" max="16384" width="9.140625" style="121"/>
  </cols>
  <sheetData>
    <row r="1" spans="1:10" ht="15.95" customHeight="1" thickTop="1">
      <c r="A1" s="898" t="s">
        <v>205</v>
      </c>
      <c r="B1" s="887"/>
      <c r="C1" s="887"/>
      <c r="D1" s="887"/>
      <c r="E1" s="887"/>
      <c r="F1" s="887"/>
      <c r="G1" s="887"/>
      <c r="H1" s="888"/>
      <c r="I1" s="119"/>
      <c r="J1" s="120"/>
    </row>
    <row r="2" spans="1:10" ht="15.95" customHeight="1">
      <c r="A2" s="889"/>
      <c r="B2" s="890"/>
      <c r="C2" s="890"/>
      <c r="D2" s="890"/>
      <c r="E2" s="890"/>
      <c r="F2" s="890"/>
      <c r="G2" s="890"/>
      <c r="H2" s="891"/>
      <c r="I2" s="122"/>
      <c r="J2" s="123"/>
    </row>
    <row r="3" spans="1:10" ht="15.95" customHeight="1">
      <c r="A3" s="889"/>
      <c r="B3" s="890"/>
      <c r="C3" s="890"/>
      <c r="D3" s="890"/>
      <c r="E3" s="890"/>
      <c r="F3" s="890"/>
      <c r="G3" s="890"/>
      <c r="H3" s="891"/>
      <c r="I3" s="122"/>
      <c r="J3" s="123"/>
    </row>
    <row r="4" spans="1:10" ht="15.95" customHeight="1">
      <c r="A4" s="889"/>
      <c r="B4" s="890"/>
      <c r="C4" s="890"/>
      <c r="D4" s="890"/>
      <c r="E4" s="890"/>
      <c r="F4" s="890"/>
      <c r="G4" s="890"/>
      <c r="H4" s="891"/>
      <c r="I4" s="122"/>
      <c r="J4" s="123"/>
    </row>
    <row r="5" spans="1:10" ht="15.95" customHeight="1" thickBot="1">
      <c r="A5" s="892"/>
      <c r="B5" s="893"/>
      <c r="C5" s="893"/>
      <c r="D5" s="893"/>
      <c r="E5" s="893"/>
      <c r="F5" s="893"/>
      <c r="G5" s="893"/>
      <c r="H5" s="894"/>
      <c r="I5" s="124"/>
      <c r="J5" s="125"/>
    </row>
    <row r="6" spans="1:10" ht="10.7" customHeight="1">
      <c r="A6" s="126"/>
      <c r="H6" s="127"/>
      <c r="I6" s="128"/>
      <c r="J6" s="129"/>
    </row>
    <row r="7" spans="1:10" ht="10.7" customHeight="1">
      <c r="A7" s="126"/>
      <c r="C7" s="899" t="s">
        <v>203</v>
      </c>
      <c r="D7" s="901" t="s">
        <v>206</v>
      </c>
      <c r="E7" s="902"/>
      <c r="F7" s="902"/>
      <c r="G7" s="903"/>
      <c r="H7" s="150"/>
      <c r="I7" s="128"/>
      <c r="J7" s="129"/>
    </row>
    <row r="8" spans="1:10" s="131" customFormat="1" ht="10.7" customHeight="1">
      <c r="A8" s="130"/>
      <c r="C8" s="900"/>
      <c r="D8" s="132">
        <v>3</v>
      </c>
      <c r="E8" s="132">
        <v>4</v>
      </c>
      <c r="F8" s="132">
        <v>6</v>
      </c>
      <c r="G8" s="132">
        <v>8</v>
      </c>
      <c r="H8" s="168"/>
      <c r="I8" s="121"/>
      <c r="J8" s="123"/>
    </row>
    <row r="9" spans="1:10" ht="10.7" customHeight="1">
      <c r="A9" s="126"/>
      <c r="C9" s="133">
        <v>50</v>
      </c>
      <c r="D9" s="169"/>
      <c r="E9" s="169"/>
      <c r="F9" s="169"/>
      <c r="G9" s="170"/>
      <c r="H9" s="152"/>
      <c r="J9" s="123"/>
    </row>
    <row r="10" spans="1:10" ht="10.7" customHeight="1">
      <c r="A10" s="126"/>
      <c r="C10" s="135">
        <v>52</v>
      </c>
      <c r="D10" s="171"/>
      <c r="E10" s="171"/>
      <c r="F10" s="171"/>
      <c r="G10" s="172"/>
      <c r="H10" s="152"/>
      <c r="J10" s="123"/>
    </row>
    <row r="11" spans="1:10" ht="10.7" customHeight="1">
      <c r="A11" s="126"/>
      <c r="C11" s="135">
        <v>54</v>
      </c>
      <c r="D11" s="171">
        <v>4.1708995964870637</v>
      </c>
      <c r="E11" s="171"/>
      <c r="F11" s="171"/>
      <c r="G11" s="172"/>
      <c r="H11" s="152"/>
      <c r="J11" s="123"/>
    </row>
    <row r="12" spans="1:10" ht="10.7" customHeight="1">
      <c r="A12" s="126"/>
      <c r="C12" s="135">
        <v>56</v>
      </c>
      <c r="D12" s="171">
        <v>4.1837932560299835</v>
      </c>
      <c r="E12" s="171">
        <v>4.0747685734630901</v>
      </c>
      <c r="F12" s="171"/>
      <c r="G12" s="172"/>
      <c r="H12" s="152"/>
      <c r="J12" s="123"/>
    </row>
    <row r="13" spans="1:10" ht="10.7" customHeight="1">
      <c r="A13" s="126"/>
      <c r="C13" s="135">
        <v>58</v>
      </c>
      <c r="D13" s="171">
        <v>4.197155775919919</v>
      </c>
      <c r="E13" s="171">
        <v>4.0802045539317078</v>
      </c>
      <c r="F13" s="171"/>
      <c r="G13" s="172"/>
      <c r="H13" s="152"/>
      <c r="J13" s="123"/>
    </row>
    <row r="14" spans="1:10" ht="10.7" customHeight="1">
      <c r="A14" s="126"/>
      <c r="C14" s="135">
        <v>60</v>
      </c>
      <c r="D14" s="171">
        <v>4.210987156156869</v>
      </c>
      <c r="E14" s="171">
        <v>4.0858312705571187</v>
      </c>
      <c r="F14" s="171"/>
      <c r="G14" s="172"/>
      <c r="H14" s="152"/>
      <c r="J14" s="123"/>
    </row>
    <row r="15" spans="1:10" ht="10.7" customHeight="1">
      <c r="A15" s="126"/>
      <c r="C15" s="135">
        <v>65</v>
      </c>
      <c r="D15" s="171">
        <v>4.2476168707674367</v>
      </c>
      <c r="E15" s="171">
        <v>4.1007325328066191</v>
      </c>
      <c r="F15" s="171"/>
      <c r="G15" s="172"/>
      <c r="H15" s="152"/>
      <c r="J15" s="123"/>
    </row>
    <row r="16" spans="1:10" ht="10.7" customHeight="1">
      <c r="A16" s="126"/>
      <c r="C16" s="135">
        <v>70</v>
      </c>
      <c r="D16" s="171">
        <v>4.287176962546849</v>
      </c>
      <c r="E16" s="171">
        <v>4.1168258960360786</v>
      </c>
      <c r="F16" s="171">
        <v>4.0294869202615065</v>
      </c>
      <c r="G16" s="172"/>
      <c r="H16" s="152"/>
      <c r="J16" s="123"/>
    </row>
    <row r="17" spans="1:10" ht="10.7" customHeight="1">
      <c r="A17" s="126"/>
      <c r="C17" s="135">
        <v>75</v>
      </c>
      <c r="D17" s="171">
        <v>4.3296674314951078</v>
      </c>
      <c r="E17" s="171">
        <v>4.1341113602454982</v>
      </c>
      <c r="F17" s="171">
        <v>4.0338497809124441</v>
      </c>
      <c r="G17" s="172"/>
      <c r="H17" s="152"/>
      <c r="J17" s="123"/>
    </row>
    <row r="18" spans="1:10" ht="10.7" customHeight="1">
      <c r="A18" s="126"/>
      <c r="C18" s="135">
        <v>80</v>
      </c>
      <c r="D18" s="171">
        <v>4.3750882776122113</v>
      </c>
      <c r="E18" s="171">
        <v>4.1525889254348787</v>
      </c>
      <c r="F18" s="173">
        <v>4.0385135285048257</v>
      </c>
      <c r="G18" s="172"/>
      <c r="H18" s="153"/>
      <c r="J18" s="123"/>
    </row>
    <row r="19" spans="1:10" ht="10.7" customHeight="1">
      <c r="A19" s="126"/>
      <c r="C19" s="135">
        <v>85</v>
      </c>
      <c r="D19" s="171">
        <v>4.4234395008981604</v>
      </c>
      <c r="E19" s="171">
        <v>4.1722585916042183</v>
      </c>
      <c r="F19" s="171">
        <v>4.0434781630386505</v>
      </c>
      <c r="G19" s="172"/>
      <c r="H19" s="152"/>
      <c r="J19" s="123"/>
    </row>
    <row r="20" spans="1:10" ht="10.7" customHeight="1">
      <c r="A20" s="126"/>
      <c r="C20" s="135">
        <v>90</v>
      </c>
      <c r="D20" s="171">
        <v>4.4747211013529551</v>
      </c>
      <c r="E20" s="171">
        <v>4.193120358753518</v>
      </c>
      <c r="F20" s="171">
        <v>4.0487436845139193</v>
      </c>
      <c r="G20" s="172"/>
      <c r="H20" s="152"/>
      <c r="J20" s="123"/>
    </row>
    <row r="21" spans="1:10" ht="10.7" customHeight="1">
      <c r="A21" s="126"/>
      <c r="C21" s="135">
        <v>95</v>
      </c>
      <c r="D21" s="171">
        <v>4.5289330789765954</v>
      </c>
      <c r="E21" s="171">
        <v>4.2151742268827777</v>
      </c>
      <c r="F21" s="171">
        <v>4.0543100929306322</v>
      </c>
      <c r="G21" s="172">
        <v>4.0211687607465691</v>
      </c>
      <c r="H21" s="152"/>
      <c r="J21" s="123"/>
    </row>
    <row r="22" spans="1:10" ht="10.7" customHeight="1">
      <c r="A22" s="126"/>
      <c r="C22" s="135">
        <v>100</v>
      </c>
      <c r="D22" s="171">
        <v>4.5860754337690803</v>
      </c>
      <c r="E22" s="171">
        <v>4.2384201959919974</v>
      </c>
      <c r="F22" s="171">
        <v>4.0601773882887899</v>
      </c>
      <c r="G22" s="172">
        <v>4.0234556905779169</v>
      </c>
      <c r="H22" s="152"/>
      <c r="J22" s="123"/>
    </row>
    <row r="23" spans="1:10" ht="10.7" customHeight="1">
      <c r="A23" s="126"/>
      <c r="C23" s="135">
        <v>110</v>
      </c>
      <c r="D23" s="171">
        <v>4.709151274860587</v>
      </c>
      <c r="E23" s="171">
        <v>4.2884884371503169</v>
      </c>
      <c r="F23" s="171">
        <v>4.0728146398294349</v>
      </c>
      <c r="G23" s="172">
        <v>4.0283813855992792</v>
      </c>
      <c r="H23" s="152"/>
      <c r="J23" s="123"/>
    </row>
    <row r="24" spans="1:10" ht="10.7" customHeight="1">
      <c r="A24" s="126"/>
      <c r="C24" s="135">
        <v>120</v>
      </c>
      <c r="D24" s="171">
        <v>4.8439486246274761</v>
      </c>
      <c r="E24" s="171">
        <v>4.3433250822284766</v>
      </c>
      <c r="F24" s="171">
        <v>4.0866554391358569</v>
      </c>
      <c r="G24" s="172">
        <v>4.0337761944321997</v>
      </c>
      <c r="H24" s="152"/>
      <c r="J24" s="123"/>
    </row>
    <row r="25" spans="1:10" ht="10.7" customHeight="1">
      <c r="A25" s="126"/>
      <c r="C25" s="135">
        <v>130</v>
      </c>
      <c r="D25" s="171">
        <v>4.9904674830697457</v>
      </c>
      <c r="E25" s="171">
        <v>4.4029301312264755</v>
      </c>
      <c r="F25" s="171">
        <v>4.1016997862080542</v>
      </c>
      <c r="G25" s="172">
        <v>4.0396401170766785</v>
      </c>
      <c r="H25" s="152"/>
      <c r="J25" s="123"/>
    </row>
    <row r="26" spans="1:10" ht="10.7" customHeight="1">
      <c r="A26" s="126"/>
      <c r="C26" s="135">
        <v>140</v>
      </c>
      <c r="D26" s="171">
        <v>5.1487078501873977</v>
      </c>
      <c r="E26" s="171">
        <v>4.4673035841443154</v>
      </c>
      <c r="F26" s="171">
        <v>4.1179476810460276</v>
      </c>
      <c r="G26" s="172">
        <v>4.0459731535327164</v>
      </c>
      <c r="H26" s="152"/>
      <c r="J26" s="123"/>
    </row>
    <row r="27" spans="1:10" ht="10.5" customHeight="1">
      <c r="A27" s="126"/>
      <c r="C27" s="135">
        <v>150</v>
      </c>
      <c r="D27" s="171">
        <v>5.3186697259804312</v>
      </c>
      <c r="E27" s="171">
        <v>4.5364454409819945</v>
      </c>
      <c r="F27" s="171">
        <v>4.1353991236497762</v>
      </c>
      <c r="G27" s="172">
        <v>4.0527753038003116</v>
      </c>
      <c r="H27" s="152"/>
      <c r="J27" s="123"/>
    </row>
    <row r="28" spans="1:10" ht="10.7" customHeight="1">
      <c r="A28" s="126"/>
      <c r="C28" s="135">
        <v>160</v>
      </c>
      <c r="D28" s="171">
        <v>5.5003531104488461</v>
      </c>
      <c r="E28" s="171">
        <v>4.6103557017395138</v>
      </c>
      <c r="F28" s="171">
        <v>4.154054114019301</v>
      </c>
      <c r="G28" s="172">
        <v>4.0600465678794659</v>
      </c>
      <c r="H28" s="152"/>
      <c r="J28" s="123"/>
    </row>
    <row r="29" spans="1:10" ht="10.7" customHeight="1">
      <c r="A29" s="126"/>
      <c r="C29" s="135">
        <v>170</v>
      </c>
      <c r="D29" s="171">
        <v>5.6937580035926425</v>
      </c>
      <c r="E29" s="171">
        <v>4.6890343664168732</v>
      </c>
      <c r="F29" s="171">
        <v>4.1739126521546019</v>
      </c>
      <c r="G29" s="172">
        <v>4.0677869457701785</v>
      </c>
      <c r="H29" s="152"/>
      <c r="J29" s="123"/>
    </row>
    <row r="30" spans="1:10" ht="10.7" customHeight="1">
      <c r="A30" s="126"/>
      <c r="C30" s="135">
        <v>180</v>
      </c>
      <c r="D30" s="171">
        <v>5.8988844054118204</v>
      </c>
      <c r="E30" s="171">
        <v>4.7724814350140718</v>
      </c>
      <c r="F30" s="171">
        <v>4.1949747380556781</v>
      </c>
      <c r="G30" s="172">
        <v>4.0759964374724493</v>
      </c>
      <c r="H30" s="152"/>
      <c r="J30" s="123"/>
    </row>
    <row r="31" spans="1:10" ht="10.7" customHeight="1">
      <c r="A31" s="126"/>
      <c r="C31" s="135">
        <v>190</v>
      </c>
      <c r="D31" s="171">
        <v>6.1157323159063797</v>
      </c>
      <c r="E31" s="171">
        <v>4.8606969075311115</v>
      </c>
      <c r="F31" s="171">
        <v>4.2172403717225304</v>
      </c>
      <c r="G31" s="172">
        <v>4.0846750429862784</v>
      </c>
      <c r="H31" s="152"/>
      <c r="J31" s="123"/>
    </row>
    <row r="32" spans="1:10" ht="10.7" customHeight="1">
      <c r="A32" s="126"/>
      <c r="C32" s="135">
        <v>200</v>
      </c>
      <c r="D32" s="171">
        <v>6.3443017350763213</v>
      </c>
      <c r="E32" s="171">
        <v>4.9536807839679904</v>
      </c>
      <c r="F32" s="171">
        <v>4.240709553155158</v>
      </c>
      <c r="G32" s="172">
        <v>4.0938227623116656</v>
      </c>
      <c r="H32" s="152"/>
      <c r="J32" s="123"/>
    </row>
    <row r="33" spans="1:10" ht="10.7" customHeight="1">
      <c r="A33" s="126"/>
      <c r="C33" s="135">
        <v>220</v>
      </c>
      <c r="D33" s="171">
        <v>6.8366050994423491</v>
      </c>
      <c r="E33" s="171">
        <v>5.1539537486012685</v>
      </c>
      <c r="F33" s="171">
        <v>4.2912585593177415</v>
      </c>
      <c r="G33" s="172">
        <v>4.1135255423971158</v>
      </c>
      <c r="H33" s="152"/>
      <c r="J33" s="123"/>
    </row>
    <row r="34" spans="1:10" ht="10.7" customHeight="1">
      <c r="A34" s="126"/>
      <c r="C34" s="135">
        <v>240</v>
      </c>
      <c r="D34" s="171">
        <v>7.3757944985099027</v>
      </c>
      <c r="E34" s="171">
        <v>5.3733003289139063</v>
      </c>
      <c r="F34" s="171">
        <v>4.3466217565434278</v>
      </c>
      <c r="G34" s="172">
        <v>4.1351047777287988</v>
      </c>
      <c r="H34" s="152"/>
      <c r="J34" s="123"/>
    </row>
    <row r="35" spans="1:10" ht="10.7" customHeight="1">
      <c r="A35" s="126"/>
      <c r="C35" s="135">
        <v>260</v>
      </c>
      <c r="D35" s="171">
        <v>7.961869932278983</v>
      </c>
      <c r="E35" s="171">
        <v>5.6117205249059037</v>
      </c>
      <c r="F35" s="171">
        <v>4.4067991448322168</v>
      </c>
      <c r="G35" s="172">
        <v>4.1585604683067148</v>
      </c>
      <c r="H35" s="152"/>
      <c r="J35" s="123"/>
    </row>
    <row r="36" spans="1:10" ht="10.7" customHeight="1">
      <c r="A36" s="126"/>
      <c r="C36" s="135">
        <v>280</v>
      </c>
      <c r="D36" s="171">
        <v>8.594831400749591</v>
      </c>
      <c r="E36" s="171">
        <v>5.8692143365772607</v>
      </c>
      <c r="F36" s="171">
        <v>4.4717907241841095</v>
      </c>
      <c r="G36" s="172">
        <v>4.1838926141308646</v>
      </c>
      <c r="H36" s="152"/>
      <c r="J36" s="123"/>
    </row>
    <row r="37" spans="1:10" ht="10.7" customHeight="1">
      <c r="A37" s="126"/>
      <c r="C37" s="135">
        <v>300</v>
      </c>
      <c r="D37" s="171">
        <v>9.274678903921723</v>
      </c>
      <c r="E37" s="171">
        <v>6.1457817639279781</v>
      </c>
      <c r="F37" s="171">
        <v>4.5415964945991059</v>
      </c>
      <c r="G37" s="172">
        <v>4.2111012152012481</v>
      </c>
      <c r="H37" s="152"/>
      <c r="J37" s="123"/>
    </row>
    <row r="38" spans="1:10" ht="10.7" customHeight="1">
      <c r="A38" s="126"/>
      <c r="C38" s="135">
        <v>350</v>
      </c>
      <c r="D38" s="171">
        <v>11.179424063671235</v>
      </c>
      <c r="E38" s="171">
        <v>6.9206474009019701</v>
      </c>
      <c r="F38" s="171">
        <v>4.7371730065376711</v>
      </c>
      <c r="G38" s="172">
        <v>4.2873322095794766</v>
      </c>
      <c r="H38" s="152"/>
      <c r="J38" s="123"/>
    </row>
    <row r="39" spans="1:10" ht="10.7" customHeight="1">
      <c r="A39" s="126"/>
      <c r="C39" s="135">
        <v>400</v>
      </c>
      <c r="D39" s="171"/>
      <c r="E39" s="171">
        <v>7.8147231358719607</v>
      </c>
      <c r="F39" s="171">
        <v>4.9628382126206319</v>
      </c>
      <c r="G39" s="172">
        <v>4.3752910492466626</v>
      </c>
      <c r="H39" s="152"/>
      <c r="J39" s="123"/>
    </row>
    <row r="40" spans="1:10" ht="10.7" customHeight="1">
      <c r="A40" s="126"/>
      <c r="C40" s="135">
        <v>450</v>
      </c>
      <c r="D40" s="171"/>
      <c r="E40" s="171">
        <v>8.8280089688379508</v>
      </c>
      <c r="F40" s="171">
        <v>5.218592112847988</v>
      </c>
      <c r="G40" s="172">
        <v>4.4749777342028079</v>
      </c>
      <c r="H40" s="152"/>
      <c r="J40" s="123"/>
    </row>
    <row r="41" spans="1:10" ht="10.7" customHeight="1">
      <c r="A41" s="126"/>
      <c r="C41" s="135">
        <v>500</v>
      </c>
      <c r="D41" s="171"/>
      <c r="E41" s="171">
        <v>9.9605048997999397</v>
      </c>
      <c r="F41" s="171">
        <v>5.5044347072197377</v>
      </c>
      <c r="G41" s="172">
        <v>4.5863922644479107</v>
      </c>
      <c r="H41" s="152"/>
      <c r="J41" s="123"/>
    </row>
    <row r="42" spans="1:10" ht="10.7" customHeight="1">
      <c r="A42" s="126"/>
      <c r="C42" s="135">
        <v>600</v>
      </c>
      <c r="D42" s="171"/>
      <c r="E42" s="171"/>
      <c r="F42" s="171">
        <v>6.1663859783964217</v>
      </c>
      <c r="G42" s="172">
        <v>4.8444048608049917</v>
      </c>
      <c r="H42" s="152"/>
      <c r="J42" s="123"/>
    </row>
    <row r="43" spans="1:10" ht="10.7" customHeight="1">
      <c r="A43" s="126"/>
      <c r="C43" s="135">
        <v>650</v>
      </c>
      <c r="D43" s="171"/>
      <c r="E43" s="171"/>
      <c r="F43" s="171">
        <v>6.5424946552013568</v>
      </c>
      <c r="G43" s="172">
        <v>4.9910029269169689</v>
      </c>
      <c r="H43" s="152"/>
      <c r="J43" s="123"/>
    </row>
    <row r="44" spans="1:10" ht="10.7" customHeight="1">
      <c r="A44" s="126"/>
      <c r="C44" s="135">
        <v>700</v>
      </c>
      <c r="D44" s="171"/>
      <c r="E44" s="171"/>
      <c r="F44" s="171">
        <v>6.9486920261506864</v>
      </c>
      <c r="G44" s="172">
        <v>5.1493288383179046</v>
      </c>
      <c r="H44" s="152"/>
      <c r="J44" s="123"/>
    </row>
    <row r="45" spans="1:10" ht="10.7" customHeight="1">
      <c r="A45" s="126"/>
      <c r="C45" s="135">
        <v>800</v>
      </c>
      <c r="D45" s="171"/>
      <c r="E45" s="171"/>
      <c r="F45" s="171">
        <v>7.8513528504825283</v>
      </c>
      <c r="G45" s="172">
        <v>5.5011641969866512</v>
      </c>
      <c r="H45" s="152"/>
      <c r="J45" s="123"/>
    </row>
    <row r="46" spans="1:10" ht="10.7" customHeight="1">
      <c r="A46" s="126"/>
      <c r="C46" s="135">
        <v>900</v>
      </c>
      <c r="D46" s="171"/>
      <c r="E46" s="171"/>
      <c r="F46" s="171">
        <v>8.8743684513919501</v>
      </c>
      <c r="G46" s="172">
        <v>5.8999109368112306</v>
      </c>
      <c r="H46" s="152"/>
      <c r="J46" s="123"/>
    </row>
    <row r="47" spans="1:10" ht="10.7" customHeight="1">
      <c r="A47" s="126"/>
      <c r="C47" s="135">
        <v>1000</v>
      </c>
      <c r="D47" s="171"/>
      <c r="E47" s="171"/>
      <c r="F47" s="171">
        <v>10.017738828878951</v>
      </c>
      <c r="G47" s="172">
        <v>6.3455690577916428</v>
      </c>
      <c r="H47" s="152"/>
      <c r="J47" s="123"/>
    </row>
    <row r="48" spans="1:10" ht="10.7" customHeight="1">
      <c r="A48" s="126"/>
      <c r="C48" s="135">
        <v>1100</v>
      </c>
      <c r="D48" s="171"/>
      <c r="E48" s="171"/>
      <c r="F48" s="171"/>
      <c r="G48" s="172">
        <v>6.8381385599278879</v>
      </c>
      <c r="H48" s="152"/>
      <c r="J48" s="123"/>
    </row>
    <row r="49" spans="1:10" ht="10.7" customHeight="1">
      <c r="A49" s="126"/>
      <c r="C49" s="135">
        <v>1200</v>
      </c>
      <c r="D49" s="171"/>
      <c r="E49" s="171"/>
      <c r="F49" s="171"/>
      <c r="G49" s="172">
        <v>7.3776194432199649</v>
      </c>
      <c r="H49" s="152"/>
      <c r="J49" s="123"/>
    </row>
    <row r="50" spans="1:10" ht="10.7" customHeight="1">
      <c r="A50" s="126"/>
      <c r="C50" s="135">
        <v>1300</v>
      </c>
      <c r="D50" s="171"/>
      <c r="E50" s="171"/>
      <c r="F50" s="171"/>
      <c r="G50" s="172">
        <v>7.9640117076678756</v>
      </c>
      <c r="H50" s="152"/>
      <c r="J50" s="123"/>
    </row>
    <row r="51" spans="1:10" ht="10.7" customHeight="1">
      <c r="A51" s="126"/>
      <c r="C51" s="135">
        <v>1400</v>
      </c>
      <c r="D51" s="171"/>
      <c r="E51" s="171"/>
      <c r="F51" s="171"/>
      <c r="G51" s="172">
        <v>8.5973153532716182</v>
      </c>
      <c r="H51" s="152"/>
      <c r="J51" s="123"/>
    </row>
    <row r="52" spans="1:10" ht="10.7" customHeight="1">
      <c r="A52" s="126"/>
      <c r="C52" s="135">
        <v>1500</v>
      </c>
      <c r="D52" s="171"/>
      <c r="E52" s="171"/>
      <c r="F52" s="171"/>
      <c r="G52" s="172">
        <v>9.2775303800311946</v>
      </c>
      <c r="H52" s="152"/>
      <c r="J52" s="123"/>
    </row>
    <row r="53" spans="1:10" ht="10.7" customHeight="1">
      <c r="A53" s="126"/>
      <c r="C53" s="135">
        <v>1600</v>
      </c>
      <c r="D53" s="171"/>
      <c r="E53" s="171"/>
      <c r="F53" s="171"/>
      <c r="G53" s="172">
        <v>10.004656787946605</v>
      </c>
      <c r="H53" s="152"/>
      <c r="J53" s="123"/>
    </row>
    <row r="54" spans="1:10" ht="10.7" customHeight="1">
      <c r="A54" s="126"/>
      <c r="C54" s="135"/>
      <c r="D54" s="171"/>
      <c r="E54" s="171"/>
      <c r="F54" s="171"/>
      <c r="G54" s="172"/>
      <c r="H54" s="152"/>
      <c r="J54" s="123"/>
    </row>
    <row r="55" spans="1:10" ht="10.7" customHeight="1">
      <c r="A55" s="126"/>
      <c r="C55" s="135"/>
      <c r="D55" s="171"/>
      <c r="E55" s="171"/>
      <c r="F55" s="171"/>
      <c r="G55" s="172"/>
      <c r="H55" s="152"/>
      <c r="J55" s="123"/>
    </row>
    <row r="56" spans="1:10" ht="10.7" customHeight="1">
      <c r="A56" s="126"/>
      <c r="C56" s="135"/>
      <c r="D56" s="171"/>
      <c r="E56" s="171"/>
      <c r="F56" s="171"/>
      <c r="G56" s="172"/>
      <c r="H56" s="152"/>
      <c r="J56" s="123"/>
    </row>
    <row r="57" spans="1:10" ht="10.7" customHeight="1">
      <c r="A57" s="126"/>
      <c r="C57" s="135"/>
      <c r="D57" s="171"/>
      <c r="E57" s="171"/>
      <c r="F57" s="171"/>
      <c r="G57" s="172"/>
      <c r="H57" s="152"/>
      <c r="J57" s="123"/>
    </row>
    <row r="58" spans="1:10" ht="10.7" customHeight="1">
      <c r="A58" s="126"/>
      <c r="C58" s="135"/>
      <c r="D58" s="171"/>
      <c r="E58" s="171"/>
      <c r="F58" s="171"/>
      <c r="G58" s="172"/>
      <c r="H58" s="152"/>
      <c r="J58" s="123"/>
    </row>
    <row r="59" spans="1:10" ht="10.7" customHeight="1">
      <c r="A59" s="126"/>
      <c r="C59" s="135"/>
      <c r="D59" s="171"/>
      <c r="E59" s="171"/>
      <c r="F59" s="171"/>
      <c r="G59" s="172"/>
      <c r="H59" s="152"/>
      <c r="J59" s="123"/>
    </row>
    <row r="60" spans="1:10" ht="10.7" customHeight="1">
      <c r="A60" s="126"/>
      <c r="C60" s="135"/>
      <c r="D60" s="171"/>
      <c r="E60" s="171"/>
      <c r="F60" s="171"/>
      <c r="G60" s="172"/>
      <c r="H60" s="152"/>
      <c r="J60" s="123"/>
    </row>
    <row r="61" spans="1:10" ht="10.7" customHeight="1">
      <c r="A61" s="126"/>
      <c r="C61" s="135"/>
      <c r="D61" s="171"/>
      <c r="E61" s="171"/>
      <c r="F61" s="171"/>
      <c r="G61" s="172"/>
      <c r="H61" s="152"/>
      <c r="J61" s="123"/>
    </row>
    <row r="62" spans="1:10" ht="15.95" customHeight="1">
      <c r="A62" s="126"/>
      <c r="C62" s="138"/>
      <c r="D62" s="174"/>
      <c r="E62" s="174"/>
      <c r="F62" s="174"/>
      <c r="G62" s="175"/>
      <c r="H62" s="152"/>
      <c r="J62" s="123"/>
    </row>
    <row r="63" spans="1:10" ht="15.95" customHeight="1">
      <c r="A63" s="126"/>
      <c r="J63" s="123"/>
    </row>
    <row r="64" spans="1:10" ht="15.95" customHeight="1" thickBot="1">
      <c r="A64" s="117" t="s">
        <v>207</v>
      </c>
      <c r="B64" s="141"/>
      <c r="C64" s="141"/>
      <c r="D64" s="141"/>
      <c r="E64" s="141"/>
      <c r="F64" s="141"/>
      <c r="G64" s="141"/>
      <c r="H64" s="141"/>
      <c r="I64" s="141"/>
      <c r="J64" s="142"/>
    </row>
    <row r="65" ht="15.95" customHeight="1" thickTop="1"/>
  </sheetData>
  <sheetProtection sheet="1" objects="1" scenarios="1" selectLockedCells="1" selectUnlockedCells="1"/>
  <mergeCells count="3">
    <mergeCell ref="A1:H5"/>
    <mergeCell ref="C7:C8"/>
    <mergeCell ref="D7:G7"/>
  </mergeCells>
  <pageMargins left="0.25" right="0.25" top="0.5" bottom="0.5" header="0.3" footer="0.3"/>
  <pageSetup orientation="portrait" horizontalDpi="1200" verticalDpi="1200" r:id="rId1"/>
  <headerFooter>
    <oddFooter>&amp;L&amp;8Page 7&amp;C&amp;8Rev. Date: May 2026&amp;R&amp;8Version: L3.2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E3454306C34E48913C159E3BBA9DC6" ma:contentTypeVersion="6" ma:contentTypeDescription="Create a new document." ma:contentTypeScope="" ma:versionID="231dda2dff56a29989e4588a84902f59">
  <xsd:schema xmlns:xsd="http://www.w3.org/2001/XMLSchema" xmlns:xs="http://www.w3.org/2001/XMLSchema" xmlns:p="http://schemas.microsoft.com/office/2006/metadata/properties" xmlns:ns2="225a30cc-52b7-47f9-9f78-ba3203cdf0ee" xmlns:ns3="e51b9ec1-c67e-4e85-9043-d3de71899726" targetNamespace="http://schemas.microsoft.com/office/2006/metadata/properties" ma:root="true" ma:fieldsID="b8997d75bb060d1cbbf918d6c843bba9" ns2:_="" ns3:_="">
    <xsd:import namespace="225a30cc-52b7-47f9-9f78-ba3203cdf0ee"/>
    <xsd:import namespace="e51b9ec1-c67e-4e85-9043-d3de718997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3:_dlc_DocId" minOccurs="0"/>
                <xsd:element ref="ns3:_dlc_DocIdUrl" minOccurs="0"/>
                <xsd:element ref="ns3:_dlc_DocIdPersistId"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a30cc-52b7-47f9-9f78-ba3203cdf0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1b9ec1-c67e-4e85-9043-d3de7189972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6093BF-8203-4DED-8757-356F79087D1A}"/>
</file>

<file path=customXml/itemProps2.xml><?xml version="1.0" encoding="utf-8"?>
<ds:datastoreItem xmlns:ds="http://schemas.openxmlformats.org/officeDocument/2006/customXml" ds:itemID="{C95EDBF6-2E51-4F26-A4F3-CEB03EC1C0AE}"/>
</file>

<file path=customXml/itemProps3.xml><?xml version="1.0" encoding="utf-8"?>
<ds:datastoreItem xmlns:ds="http://schemas.openxmlformats.org/officeDocument/2006/customXml" ds:itemID="{9C2C5A61-9710-431C-95C1-E57432E861E2}"/>
</file>

<file path=customXml/itemProps4.xml><?xml version="1.0" encoding="utf-8"?>
<ds:datastoreItem xmlns:ds="http://schemas.openxmlformats.org/officeDocument/2006/customXml" ds:itemID="{2D92A208-9258-457A-BF74-053AEA886C5C}"/>
</file>

<file path=docMetadata/LabelInfo.xml><?xml version="1.0" encoding="utf-8"?>
<clbl:labelList xmlns:clbl="http://schemas.microsoft.com/office/2020/mipLabelMetadata">
  <clbl:label id="{8d05cdc4-bf69-4e6a-b5d3-428050a7f00f}" enabled="0" method="" siteId="{8d05cdc4-bf69-4e6a-b5d3-428050a7f00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DCWASA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Ogechi Okpechi</dc:creator>
  <cp:keywords/>
  <dc:description/>
  <cp:lastModifiedBy/>
  <cp:revision/>
  <dcterms:created xsi:type="dcterms:W3CDTF">2009-05-20T15:55:56Z</dcterms:created>
  <dcterms:modified xsi:type="dcterms:W3CDTF">2026-05-27T14:55:10Z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0x010100ECE3454306C34E48913C159E3BBA9DC6</vt:lpwstr>
  </property>
</Properties>
</file>